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570" windowHeight="7935" activeTab="8"/>
  </bookViews>
  <sheets>
    <sheet name="Science" sheetId="1" r:id="rId1"/>
    <sheet name="Humanitis" sheetId="2" r:id="rId2"/>
    <sheet name="Business" sheetId="3" r:id="rId3"/>
    <sheet name="V_SCience" sheetId="12" r:id="rId4"/>
    <sheet name="V_Hum" sheetId="13" r:id="rId5"/>
    <sheet name="V_Bus" sheetId="14" r:id="rId6"/>
    <sheet name="SC" sheetId="15" r:id="rId7"/>
    <sheet name="Sheet1" sheetId="16" r:id="rId8"/>
    <sheet name="Sheet2" sheetId="17" r:id="rId9"/>
  </sheets>
  <definedNames>
    <definedName name="_xlnm._FilterDatabase" localSheetId="2" hidden="1">Business!$A$2:$BP$10</definedName>
    <definedName name="_xlnm._FilterDatabase" localSheetId="1" hidden="1">Humanitis!$A$2:$BO$47</definedName>
    <definedName name="_xlnm._FilterDatabase" localSheetId="6" hidden="1">SC!$C$6:$H$107</definedName>
    <definedName name="_xlnm._FilterDatabase" localSheetId="0" hidden="1">Science!$A$2:$BR$18</definedName>
    <definedName name="_xlnm.Print_Area" localSheetId="2">Business!$A$1:$BE$10</definedName>
    <definedName name="_xlnm.Print_Area" localSheetId="1">Humanitis!$A$1:$BE$47</definedName>
    <definedName name="_xlnm.Print_Area" localSheetId="6">SC!$C$2:$H$111</definedName>
    <definedName name="_xlnm.Print_Area" localSheetId="0">Science!$A$1:$BH$18</definedName>
    <definedName name="_xlnm.Print_Area" localSheetId="8">Sheet2!$C$3:$H$33</definedName>
    <definedName name="_xlnm.Print_Area" localSheetId="5">V_Bus!$B$2:$I$31</definedName>
    <definedName name="_xlnm.Print_Area" localSheetId="4">V_Hum!$B$2:$I$31</definedName>
    <definedName name="_xlnm.Print_Area" localSheetId="3">V_SCience!$B$2:$I$31</definedName>
  </definedNames>
  <calcPr calcId="144525"/>
  <fileRecoveryPr repairLoad="1"/>
</workbook>
</file>

<file path=xl/calcChain.xml><?xml version="1.0" encoding="utf-8"?>
<calcChain xmlns="http://schemas.openxmlformats.org/spreadsheetml/2006/main">
  <c r="H23" i="17" l="1"/>
  <c r="H24" i="17"/>
  <c r="H25" i="17"/>
  <c r="H26" i="17"/>
  <c r="H27" i="17"/>
  <c r="H28" i="17"/>
  <c r="H29" i="17"/>
  <c r="H30" i="17"/>
  <c r="H31" i="17"/>
  <c r="H32" i="17"/>
  <c r="H33" i="17"/>
  <c r="H22" i="17"/>
  <c r="G23" i="17"/>
  <c r="G24" i="17"/>
  <c r="G25" i="17"/>
  <c r="G26" i="17"/>
  <c r="G27" i="17"/>
  <c r="G28" i="17"/>
  <c r="G29" i="17"/>
  <c r="G30" i="17"/>
  <c r="G31" i="17"/>
  <c r="G32" i="17"/>
  <c r="G33" i="17"/>
  <c r="G22" i="17"/>
  <c r="E23" i="17"/>
  <c r="E24" i="17"/>
  <c r="E25" i="17"/>
  <c r="E26" i="17"/>
  <c r="E27" i="17"/>
  <c r="E28" i="17"/>
  <c r="E29" i="17"/>
  <c r="E30" i="17"/>
  <c r="E31" i="17"/>
  <c r="E32" i="17"/>
  <c r="E33" i="17"/>
  <c r="E22" i="17"/>
  <c r="E16" i="17"/>
  <c r="E17" i="17"/>
  <c r="E18" i="17"/>
  <c r="E19" i="17"/>
  <c r="E20" i="17"/>
  <c r="E21" i="17"/>
  <c r="E15" i="17"/>
  <c r="D32" i="17"/>
  <c r="D33" i="17"/>
  <c r="D23" i="17"/>
  <c r="D24" i="17"/>
  <c r="D25" i="17"/>
  <c r="D26" i="17"/>
  <c r="D27" i="17"/>
  <c r="D28" i="17"/>
  <c r="D29" i="17"/>
  <c r="D30" i="17"/>
  <c r="D31" i="17"/>
  <c r="D22" i="17"/>
  <c r="H16" i="17" l="1"/>
  <c r="H17" i="17"/>
  <c r="H18" i="17"/>
  <c r="H19" i="17"/>
  <c r="H20" i="17"/>
  <c r="H21" i="17"/>
  <c r="H15" i="17"/>
  <c r="G16" i="17"/>
  <c r="G17" i="17"/>
  <c r="G18" i="17"/>
  <c r="G19" i="17"/>
  <c r="G20" i="17"/>
  <c r="G21" i="17"/>
  <c r="G15" i="17"/>
  <c r="D16" i="17"/>
  <c r="D17" i="17"/>
  <c r="D18" i="17"/>
  <c r="D19" i="17"/>
  <c r="D20" i="17"/>
  <c r="D21" i="17"/>
  <c r="D15" i="17"/>
  <c r="H7" i="17"/>
  <c r="H9" i="17"/>
  <c r="H10" i="17"/>
  <c r="H11" i="17"/>
  <c r="H12" i="17"/>
  <c r="H13" i="17"/>
  <c r="H14" i="17"/>
  <c r="G7" i="17"/>
  <c r="G9" i="17"/>
  <c r="G10" i="17"/>
  <c r="G11" i="17"/>
  <c r="G12" i="17"/>
  <c r="G13" i="17"/>
  <c r="G14" i="17"/>
  <c r="E7" i="17"/>
  <c r="E8" i="17"/>
  <c r="E9" i="17"/>
  <c r="E10" i="17"/>
  <c r="E11" i="17"/>
  <c r="E12" i="17"/>
  <c r="E13" i="17"/>
  <c r="E14" i="17"/>
  <c r="D7" i="17"/>
  <c r="D8" i="17"/>
  <c r="D9" i="17"/>
  <c r="D10" i="17"/>
  <c r="D11" i="17"/>
  <c r="D12" i="17"/>
  <c r="D13" i="17"/>
  <c r="D14" i="17"/>
  <c r="H6" i="17"/>
  <c r="G6" i="17"/>
  <c r="E6" i="17"/>
  <c r="D6" i="17"/>
  <c r="H75" i="17"/>
  <c r="G75" i="17"/>
  <c r="E75" i="17"/>
  <c r="D75" i="17"/>
  <c r="H74" i="17"/>
  <c r="G74" i="17"/>
  <c r="E74" i="17"/>
  <c r="D74" i="17"/>
  <c r="H73" i="17"/>
  <c r="G73" i="17"/>
  <c r="E73" i="17"/>
  <c r="D73" i="17"/>
  <c r="H72" i="17"/>
  <c r="G72" i="17"/>
  <c r="E72" i="17"/>
  <c r="D72" i="17"/>
  <c r="H71" i="17"/>
  <c r="G71" i="17"/>
  <c r="E71" i="17"/>
  <c r="D71" i="17"/>
  <c r="H70" i="17"/>
  <c r="G70" i="17"/>
  <c r="E70" i="17"/>
  <c r="D70" i="17"/>
  <c r="H69" i="17"/>
  <c r="G69" i="17"/>
  <c r="E69" i="17"/>
  <c r="D69" i="17"/>
  <c r="H68" i="17"/>
  <c r="G68" i="17"/>
  <c r="E68" i="17"/>
  <c r="D68" i="17"/>
  <c r="H67" i="17"/>
  <c r="G67" i="17"/>
  <c r="E67" i="17"/>
  <c r="D67" i="17"/>
  <c r="H66" i="17"/>
  <c r="G66" i="17"/>
  <c r="E66" i="17"/>
  <c r="D66" i="17"/>
  <c r="H65" i="17"/>
  <c r="G65" i="17"/>
  <c r="E65" i="17"/>
  <c r="D65" i="17"/>
  <c r="H64" i="17"/>
  <c r="G64" i="17"/>
  <c r="E64" i="17"/>
  <c r="D64" i="17"/>
  <c r="H63" i="17"/>
  <c r="G63" i="17"/>
  <c r="E63" i="17"/>
  <c r="D63" i="17"/>
  <c r="H62" i="17"/>
  <c r="G62" i="17"/>
  <c r="E62" i="17"/>
  <c r="D62" i="17"/>
  <c r="H61" i="17"/>
  <c r="G61" i="17"/>
  <c r="E61" i="17"/>
  <c r="D61" i="17"/>
  <c r="H60" i="17"/>
  <c r="G60" i="17"/>
  <c r="E60" i="17"/>
  <c r="D60" i="17"/>
  <c r="H59" i="17"/>
  <c r="G59" i="17"/>
  <c r="E59" i="17"/>
  <c r="D59" i="17"/>
  <c r="H58" i="17"/>
  <c r="G58" i="17"/>
  <c r="E58" i="17"/>
  <c r="D58" i="17"/>
  <c r="H57" i="17"/>
  <c r="G57" i="17"/>
  <c r="E57" i="17"/>
  <c r="D57" i="17"/>
  <c r="H56" i="17"/>
  <c r="G56" i="17"/>
  <c r="E56" i="17"/>
  <c r="D56" i="17"/>
  <c r="H55" i="17"/>
  <c r="G55" i="17"/>
  <c r="E55" i="17"/>
  <c r="D55" i="17"/>
  <c r="H54" i="17"/>
  <c r="G54" i="17"/>
  <c r="E54" i="17"/>
  <c r="D54" i="17"/>
  <c r="H53" i="17"/>
  <c r="G53" i="17"/>
  <c r="E53" i="17"/>
  <c r="D53" i="17"/>
  <c r="H52" i="17"/>
  <c r="G52" i="17"/>
  <c r="E52" i="17"/>
  <c r="D52" i="17"/>
  <c r="H51" i="17"/>
  <c r="G51" i="17"/>
  <c r="E51" i="17"/>
  <c r="D51" i="17"/>
  <c r="H50" i="17"/>
  <c r="G50" i="17"/>
  <c r="E50" i="17"/>
  <c r="D50" i="17"/>
  <c r="H49" i="17"/>
  <c r="G49" i="17"/>
  <c r="E49" i="17"/>
  <c r="D49" i="17"/>
  <c r="H48" i="17"/>
  <c r="G48" i="17"/>
  <c r="E48" i="17"/>
  <c r="D48" i="17"/>
  <c r="H47" i="17"/>
  <c r="G47" i="17"/>
  <c r="E47" i="17"/>
  <c r="D47" i="17"/>
  <c r="H46" i="17"/>
  <c r="G46" i="17"/>
  <c r="E46" i="17"/>
  <c r="D46" i="17"/>
  <c r="H45" i="17"/>
  <c r="G45" i="17"/>
  <c r="E45" i="17"/>
  <c r="D45" i="17"/>
  <c r="H44" i="17"/>
  <c r="G44" i="17"/>
  <c r="E44" i="17"/>
  <c r="D44" i="17"/>
  <c r="H43" i="17"/>
  <c r="G43" i="17"/>
  <c r="E43" i="17"/>
  <c r="D43" i="17"/>
  <c r="H42" i="17"/>
  <c r="G42" i="17"/>
  <c r="E42" i="17"/>
  <c r="D42" i="17"/>
  <c r="H41" i="17"/>
  <c r="G41" i="17"/>
  <c r="E41" i="17"/>
  <c r="D41" i="17"/>
  <c r="H40" i="17"/>
  <c r="G40" i="17"/>
  <c r="E40" i="17"/>
  <c r="D40" i="17"/>
  <c r="H39" i="17"/>
  <c r="G39" i="17"/>
  <c r="E39" i="17"/>
  <c r="D39" i="17"/>
  <c r="H38" i="17"/>
  <c r="G38" i="17"/>
  <c r="E38" i="17"/>
  <c r="D38" i="17"/>
  <c r="AI4" i="2" l="1"/>
  <c r="AI5" i="2"/>
  <c r="AI6" i="2"/>
  <c r="AI7" i="2"/>
  <c r="AA8" i="3"/>
  <c r="AA9" i="3"/>
  <c r="AA10" i="3"/>
  <c r="AJ4" i="2" l="1"/>
  <c r="AJ6" i="2"/>
  <c r="AJ5" i="2"/>
  <c r="V10" i="3" l="1"/>
  <c r="V16" i="1"/>
  <c r="V17" i="1"/>
  <c r="V18" i="1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E4" i="3" l="1"/>
  <c r="H4" i="3"/>
  <c r="I4" i="3"/>
  <c r="J4" i="3"/>
  <c r="O4" i="3"/>
  <c r="P4" i="3" s="1"/>
  <c r="S4" i="3"/>
  <c r="T4" i="3" s="1"/>
  <c r="W4" i="3"/>
  <c r="X4" i="3"/>
  <c r="AA4" i="3"/>
  <c r="AB4" i="3" s="1"/>
  <c r="AE4" i="3"/>
  <c r="AF4" i="3" s="1"/>
  <c r="AI4" i="3"/>
  <c r="AJ4" i="3" s="1"/>
  <c r="AM4" i="3"/>
  <c r="AN4" i="3" s="1"/>
  <c r="AQ4" i="3"/>
  <c r="AR4" i="3" s="1"/>
  <c r="AV4" i="3"/>
  <c r="AW4" i="3" s="1"/>
  <c r="AY4" i="3"/>
  <c r="BA4" i="3"/>
  <c r="E5" i="3"/>
  <c r="H5" i="3"/>
  <c r="I5" i="3"/>
  <c r="J5" i="3"/>
  <c r="O5" i="3"/>
  <c r="P5" i="3" s="1"/>
  <c r="S5" i="3"/>
  <c r="T5" i="3" s="1"/>
  <c r="W5" i="3"/>
  <c r="X5" i="3" s="1"/>
  <c r="AA5" i="3"/>
  <c r="AB5" i="3" s="1"/>
  <c r="AE5" i="3"/>
  <c r="AF5" i="3" s="1"/>
  <c r="AI5" i="3"/>
  <c r="AJ5" i="3" s="1"/>
  <c r="AM5" i="3"/>
  <c r="AN5" i="3" s="1"/>
  <c r="AQ5" i="3"/>
  <c r="AR5" i="3" s="1"/>
  <c r="AV5" i="3"/>
  <c r="AW5" i="3" s="1"/>
  <c r="AY5" i="3"/>
  <c r="BA5" i="3"/>
  <c r="E6" i="3"/>
  <c r="H6" i="3"/>
  <c r="I6" i="3"/>
  <c r="J6" i="3"/>
  <c r="O6" i="3"/>
  <c r="P6" i="3" s="1"/>
  <c r="S6" i="3"/>
  <c r="T6" i="3" s="1"/>
  <c r="W6" i="3"/>
  <c r="X6" i="3"/>
  <c r="AA6" i="3"/>
  <c r="AB6" i="3" s="1"/>
  <c r="AE6" i="3"/>
  <c r="AF6" i="3" s="1"/>
  <c r="AI6" i="3"/>
  <c r="AJ6" i="3" s="1"/>
  <c r="AM6" i="3"/>
  <c r="AN6" i="3" s="1"/>
  <c r="AQ6" i="3"/>
  <c r="AR6" i="3" s="1"/>
  <c r="AV6" i="3"/>
  <c r="AW6" i="3" s="1"/>
  <c r="AY6" i="3"/>
  <c r="BA6" i="3"/>
  <c r="E7" i="3"/>
  <c r="H7" i="3"/>
  <c r="I7" i="3"/>
  <c r="J7" i="3"/>
  <c r="O7" i="3"/>
  <c r="P7" i="3" s="1"/>
  <c r="S7" i="3"/>
  <c r="T7" i="3" s="1"/>
  <c r="W7" i="3"/>
  <c r="X7" i="3" s="1"/>
  <c r="AA7" i="3"/>
  <c r="AB7" i="3" s="1"/>
  <c r="AE7" i="3"/>
  <c r="AF7" i="3" s="1"/>
  <c r="AI7" i="3"/>
  <c r="AJ7" i="3" s="1"/>
  <c r="AM7" i="3"/>
  <c r="AN7" i="3"/>
  <c r="AQ7" i="3"/>
  <c r="AR7" i="3" s="1"/>
  <c r="AV7" i="3"/>
  <c r="AW7" i="3" s="1"/>
  <c r="AY7" i="3"/>
  <c r="BA7" i="3"/>
  <c r="E8" i="3"/>
  <c r="H8" i="3"/>
  <c r="L8" i="3" s="1"/>
  <c r="I8" i="3"/>
  <c r="J8" i="3"/>
  <c r="O8" i="3"/>
  <c r="P8" i="3" s="1"/>
  <c r="S8" i="3"/>
  <c r="T8" i="3" s="1"/>
  <c r="W8" i="3"/>
  <c r="X8" i="3" s="1"/>
  <c r="AB8" i="3"/>
  <c r="AE8" i="3"/>
  <c r="AF8" i="3" s="1"/>
  <c r="AI8" i="3"/>
  <c r="AJ8" i="3" s="1"/>
  <c r="AM8" i="3"/>
  <c r="AN8" i="3"/>
  <c r="AQ8" i="3"/>
  <c r="AR8" i="3"/>
  <c r="AV8" i="3"/>
  <c r="AW8" i="3" s="1"/>
  <c r="AY8" i="3"/>
  <c r="BA8" i="3"/>
  <c r="E9" i="3"/>
  <c r="H9" i="3"/>
  <c r="I9" i="3"/>
  <c r="J9" i="3"/>
  <c r="O9" i="3"/>
  <c r="P9" i="3" s="1"/>
  <c r="S9" i="3"/>
  <c r="T9" i="3" s="1"/>
  <c r="W9" i="3"/>
  <c r="X9" i="3" s="1"/>
  <c r="AB9" i="3"/>
  <c r="AE9" i="3"/>
  <c r="AF9" i="3" s="1"/>
  <c r="AI9" i="3"/>
  <c r="AJ9" i="3" s="1"/>
  <c r="AM9" i="3"/>
  <c r="AN9" i="3" s="1"/>
  <c r="AQ9" i="3"/>
  <c r="AR9" i="3" s="1"/>
  <c r="AV9" i="3"/>
  <c r="AW9" i="3" s="1"/>
  <c r="AY9" i="3"/>
  <c r="BA9" i="3"/>
  <c r="E10" i="3"/>
  <c r="H10" i="3"/>
  <c r="I10" i="3"/>
  <c r="J10" i="3"/>
  <c r="K10" i="3" s="1"/>
  <c r="L10" i="3"/>
  <c r="O10" i="3"/>
  <c r="P10" i="3"/>
  <c r="S10" i="3"/>
  <c r="T10" i="3"/>
  <c r="W10" i="3"/>
  <c r="X10" i="3" s="1"/>
  <c r="AB10" i="3"/>
  <c r="AE10" i="3"/>
  <c r="AF10" i="3"/>
  <c r="AI10" i="3"/>
  <c r="AJ10" i="3"/>
  <c r="AM10" i="3"/>
  <c r="AN10" i="3" s="1"/>
  <c r="AQ10" i="3"/>
  <c r="AR10" i="3"/>
  <c r="AV10" i="3"/>
  <c r="AW10" i="3"/>
  <c r="AY10" i="3"/>
  <c r="BA10" i="3"/>
  <c r="E4" i="2"/>
  <c r="H4" i="2"/>
  <c r="I4" i="2"/>
  <c r="J4" i="2"/>
  <c r="O4" i="2"/>
  <c r="P4" i="2" s="1"/>
  <c r="S4" i="2"/>
  <c r="T4" i="2" s="1"/>
  <c r="W4" i="2"/>
  <c r="X4" i="2" s="1"/>
  <c r="AA4" i="2"/>
  <c r="AB4" i="2" s="1"/>
  <c r="AE4" i="2"/>
  <c r="AF4" i="2" s="1"/>
  <c r="AM4" i="2"/>
  <c r="AN4" i="2" s="1"/>
  <c r="AQ4" i="2"/>
  <c r="AR4" i="2" s="1"/>
  <c r="AV4" i="2"/>
  <c r="AW4" i="2" s="1"/>
  <c r="AY4" i="2"/>
  <c r="BA4" i="2"/>
  <c r="E5" i="2"/>
  <c r="K5" i="2" s="1"/>
  <c r="H5" i="2"/>
  <c r="L5" i="2" s="1"/>
  <c r="I5" i="2"/>
  <c r="J5" i="2"/>
  <c r="O5" i="2"/>
  <c r="P5" i="2" s="1"/>
  <c r="S5" i="2"/>
  <c r="T5" i="2" s="1"/>
  <c r="W5" i="2"/>
  <c r="X5" i="2"/>
  <c r="AA5" i="2"/>
  <c r="AB5" i="2" s="1"/>
  <c r="AE5" i="2"/>
  <c r="AF5" i="2" s="1"/>
  <c r="AM5" i="2"/>
  <c r="AN5" i="2"/>
  <c r="AQ5" i="2"/>
  <c r="AR5" i="2" s="1"/>
  <c r="AV5" i="2"/>
  <c r="AW5" i="2" s="1"/>
  <c r="AY5" i="2"/>
  <c r="BA5" i="2"/>
  <c r="E6" i="2"/>
  <c r="H6" i="2"/>
  <c r="I6" i="2"/>
  <c r="J6" i="2"/>
  <c r="O6" i="2"/>
  <c r="P6" i="2" s="1"/>
  <c r="S6" i="2"/>
  <c r="T6" i="2"/>
  <c r="W6" i="2"/>
  <c r="X6" i="2" s="1"/>
  <c r="AA6" i="2"/>
  <c r="AB6" i="2" s="1"/>
  <c r="AE6" i="2"/>
  <c r="AF6" i="2" s="1"/>
  <c r="AM6" i="2"/>
  <c r="AN6" i="2" s="1"/>
  <c r="AQ6" i="2"/>
  <c r="AR6" i="2" s="1"/>
  <c r="AV6" i="2"/>
  <c r="AW6" i="2" s="1"/>
  <c r="AY6" i="2"/>
  <c r="BA6" i="2"/>
  <c r="E7" i="2"/>
  <c r="K7" i="2" s="1"/>
  <c r="H7" i="2"/>
  <c r="I7" i="2"/>
  <c r="J7" i="2"/>
  <c r="O7" i="2"/>
  <c r="P7" i="2" s="1"/>
  <c r="S7" i="2"/>
  <c r="T7" i="2"/>
  <c r="W7" i="2"/>
  <c r="X7" i="2" s="1"/>
  <c r="AA7" i="2"/>
  <c r="AB7" i="2" s="1"/>
  <c r="AE7" i="2"/>
  <c r="AF7" i="2" s="1"/>
  <c r="AJ7" i="2"/>
  <c r="AM7" i="2"/>
  <c r="AN7" i="2" s="1"/>
  <c r="AQ7" i="2"/>
  <c r="AR7" i="2" s="1"/>
  <c r="AV7" i="2"/>
  <c r="AW7" i="2" s="1"/>
  <c r="AY7" i="2"/>
  <c r="BA7" i="2"/>
  <c r="E8" i="2"/>
  <c r="H8" i="2"/>
  <c r="I8" i="2"/>
  <c r="L8" i="2" s="1"/>
  <c r="J8" i="2"/>
  <c r="O8" i="2"/>
  <c r="P8" i="2" s="1"/>
  <c r="S8" i="2"/>
  <c r="T8" i="2" s="1"/>
  <c r="W8" i="2"/>
  <c r="X8" i="2" s="1"/>
  <c r="AA8" i="2"/>
  <c r="AB8" i="2" s="1"/>
  <c r="AE8" i="2"/>
  <c r="AF8" i="2" s="1"/>
  <c r="AI8" i="2"/>
  <c r="AJ8" i="2" s="1"/>
  <c r="AM8" i="2"/>
  <c r="AN8" i="2" s="1"/>
  <c r="AQ8" i="2"/>
  <c r="AR8" i="2" s="1"/>
  <c r="AV8" i="2"/>
  <c r="AW8" i="2" s="1"/>
  <c r="AY8" i="2"/>
  <c r="BA8" i="2"/>
  <c r="E9" i="2"/>
  <c r="H9" i="2"/>
  <c r="L9" i="2" s="1"/>
  <c r="I9" i="2"/>
  <c r="J9" i="2"/>
  <c r="O9" i="2"/>
  <c r="P9" i="2"/>
  <c r="S9" i="2"/>
  <c r="T9" i="2" s="1"/>
  <c r="W9" i="2"/>
  <c r="X9" i="2" s="1"/>
  <c r="AA9" i="2"/>
  <c r="AB9" i="2" s="1"/>
  <c r="AE9" i="2"/>
  <c r="AF9" i="2" s="1"/>
  <c r="AI9" i="2"/>
  <c r="AJ9" i="2" s="1"/>
  <c r="AM9" i="2"/>
  <c r="AN9" i="2" s="1"/>
  <c r="AQ9" i="2"/>
  <c r="AR9" i="2" s="1"/>
  <c r="AV9" i="2"/>
  <c r="AW9" i="2"/>
  <c r="AY9" i="2"/>
  <c r="BA9" i="2"/>
  <c r="E10" i="2"/>
  <c r="H10" i="2"/>
  <c r="I10" i="2"/>
  <c r="J10" i="2"/>
  <c r="L10" i="2"/>
  <c r="O10" i="2"/>
  <c r="P10" i="2" s="1"/>
  <c r="S10" i="2"/>
  <c r="T10" i="2" s="1"/>
  <c r="W10" i="2"/>
  <c r="X10" i="2" s="1"/>
  <c r="AA10" i="2"/>
  <c r="AB10" i="2" s="1"/>
  <c r="AE10" i="2"/>
  <c r="AF10" i="2" s="1"/>
  <c r="AI10" i="2"/>
  <c r="AJ10" i="2" s="1"/>
  <c r="AM10" i="2"/>
  <c r="AN10" i="2" s="1"/>
  <c r="AQ10" i="2"/>
  <c r="AR10" i="2" s="1"/>
  <c r="AV10" i="2"/>
  <c r="AW10" i="2" s="1"/>
  <c r="AY10" i="2"/>
  <c r="BA10" i="2"/>
  <c r="E11" i="2"/>
  <c r="H11" i="2"/>
  <c r="I11" i="2"/>
  <c r="J11" i="2"/>
  <c r="O11" i="2"/>
  <c r="P11" i="2" s="1"/>
  <c r="S11" i="2"/>
  <c r="T11" i="2"/>
  <c r="W11" i="2"/>
  <c r="X11" i="2" s="1"/>
  <c r="AA11" i="2"/>
  <c r="AB11" i="2" s="1"/>
  <c r="AE11" i="2"/>
  <c r="AF11" i="2" s="1"/>
  <c r="AI11" i="2"/>
  <c r="AJ11" i="2" s="1"/>
  <c r="AM11" i="2"/>
  <c r="AN11" i="2" s="1"/>
  <c r="AQ11" i="2"/>
  <c r="AR11" i="2" s="1"/>
  <c r="AV11" i="2"/>
  <c r="AW11" i="2" s="1"/>
  <c r="AY11" i="2"/>
  <c r="BA11" i="2"/>
  <c r="E12" i="2"/>
  <c r="H12" i="2"/>
  <c r="I12" i="2"/>
  <c r="J12" i="2"/>
  <c r="O12" i="2"/>
  <c r="P12" i="2" s="1"/>
  <c r="S12" i="2"/>
  <c r="T12" i="2" s="1"/>
  <c r="W12" i="2"/>
  <c r="X12" i="2" s="1"/>
  <c r="AA12" i="2"/>
  <c r="AB12" i="2" s="1"/>
  <c r="AE12" i="2"/>
  <c r="AF12" i="2" s="1"/>
  <c r="AI12" i="2"/>
  <c r="AJ12" i="2" s="1"/>
  <c r="AM12" i="2"/>
  <c r="AN12" i="2" s="1"/>
  <c r="AQ12" i="2"/>
  <c r="AR12" i="2" s="1"/>
  <c r="AV12" i="2"/>
  <c r="AW12" i="2" s="1"/>
  <c r="AY12" i="2"/>
  <c r="BA12" i="2"/>
  <c r="E13" i="2"/>
  <c r="H13" i="2"/>
  <c r="I13" i="2"/>
  <c r="J13" i="2"/>
  <c r="O13" i="2"/>
  <c r="P13" i="2" s="1"/>
  <c r="S13" i="2"/>
  <c r="T13" i="2"/>
  <c r="W13" i="2"/>
  <c r="X13" i="2" s="1"/>
  <c r="AA13" i="2"/>
  <c r="AB13" i="2" s="1"/>
  <c r="AE13" i="2"/>
  <c r="AF13" i="2" s="1"/>
  <c r="AI13" i="2"/>
  <c r="AJ13" i="2" s="1"/>
  <c r="AM13" i="2"/>
  <c r="AN13" i="2"/>
  <c r="AQ13" i="2"/>
  <c r="AR13" i="2" s="1"/>
  <c r="AV13" i="2"/>
  <c r="AW13" i="2"/>
  <c r="AY13" i="2"/>
  <c r="BA13" i="2"/>
  <c r="E14" i="2"/>
  <c r="H14" i="2"/>
  <c r="I14" i="2"/>
  <c r="J14" i="2"/>
  <c r="K14" i="2" s="1"/>
  <c r="O14" i="2"/>
  <c r="P14" i="2" s="1"/>
  <c r="S14" i="2"/>
  <c r="T14" i="2" s="1"/>
  <c r="W14" i="2"/>
  <c r="X14" i="2" s="1"/>
  <c r="AA14" i="2"/>
  <c r="AB14" i="2" s="1"/>
  <c r="AE14" i="2"/>
  <c r="AF14" i="2" s="1"/>
  <c r="AI14" i="2"/>
  <c r="AJ14" i="2" s="1"/>
  <c r="AM14" i="2"/>
  <c r="AN14" i="2" s="1"/>
  <c r="AQ14" i="2"/>
  <c r="AR14" i="2" s="1"/>
  <c r="AV14" i="2"/>
  <c r="AW14" i="2" s="1"/>
  <c r="AY14" i="2"/>
  <c r="BA14" i="2"/>
  <c r="E15" i="2"/>
  <c r="H15" i="2"/>
  <c r="L15" i="2" s="1"/>
  <c r="I15" i="2"/>
  <c r="J15" i="2"/>
  <c r="K15" i="2" s="1"/>
  <c r="O15" i="2"/>
  <c r="P15" i="2" s="1"/>
  <c r="S15" i="2"/>
  <c r="T15" i="2"/>
  <c r="W15" i="2"/>
  <c r="X15" i="2"/>
  <c r="AA15" i="2"/>
  <c r="AB15" i="2"/>
  <c r="AE15" i="2"/>
  <c r="AF15" i="2" s="1"/>
  <c r="AI15" i="2"/>
  <c r="AJ15" i="2"/>
  <c r="AM15" i="2"/>
  <c r="AN15" i="2" s="1"/>
  <c r="AQ15" i="2"/>
  <c r="AR15" i="2"/>
  <c r="AV15" i="2"/>
  <c r="AW15" i="2" s="1"/>
  <c r="AY15" i="2"/>
  <c r="BA15" i="2"/>
  <c r="E16" i="2"/>
  <c r="K16" i="2" s="1"/>
  <c r="BB16" i="2" s="1"/>
  <c r="H16" i="2"/>
  <c r="I16" i="2"/>
  <c r="L16" i="2" s="1"/>
  <c r="J16" i="2"/>
  <c r="O16" i="2"/>
  <c r="P16" i="2" s="1"/>
  <c r="S16" i="2"/>
  <c r="T16" i="2" s="1"/>
  <c r="W16" i="2"/>
  <c r="X16" i="2"/>
  <c r="AA16" i="2"/>
  <c r="AB16" i="2" s="1"/>
  <c r="AE16" i="2"/>
  <c r="AF16" i="2" s="1"/>
  <c r="AI16" i="2"/>
  <c r="AJ16" i="2" s="1"/>
  <c r="AM16" i="2"/>
  <c r="AN16" i="2"/>
  <c r="AQ16" i="2"/>
  <c r="AR16" i="2" s="1"/>
  <c r="AV16" i="2"/>
  <c r="AW16" i="2" s="1"/>
  <c r="AY16" i="2"/>
  <c r="BA16" i="2"/>
  <c r="E17" i="2"/>
  <c r="H17" i="2"/>
  <c r="I17" i="2"/>
  <c r="J17" i="2"/>
  <c r="L17" i="2"/>
  <c r="O17" i="2"/>
  <c r="P17" i="2"/>
  <c r="S17" i="2"/>
  <c r="T17" i="2" s="1"/>
  <c r="W17" i="2"/>
  <c r="X17" i="2"/>
  <c r="AA17" i="2"/>
  <c r="AB17" i="2"/>
  <c r="AE17" i="2"/>
  <c r="AF17" i="2"/>
  <c r="AI17" i="2"/>
  <c r="AJ17" i="2" s="1"/>
  <c r="AM17" i="2"/>
  <c r="AN17" i="2"/>
  <c r="AQ17" i="2"/>
  <c r="AR17" i="2"/>
  <c r="AV17" i="2"/>
  <c r="AW17" i="2"/>
  <c r="AY17" i="2"/>
  <c r="BA17" i="2"/>
  <c r="E18" i="2"/>
  <c r="K18" i="2" s="1"/>
  <c r="BB18" i="2" s="1"/>
  <c r="H18" i="2"/>
  <c r="I18" i="2"/>
  <c r="J18" i="2"/>
  <c r="L18" i="2"/>
  <c r="O18" i="2"/>
  <c r="P18" i="2" s="1"/>
  <c r="S18" i="2"/>
  <c r="T18" i="2" s="1"/>
  <c r="W18" i="2"/>
  <c r="X18" i="2" s="1"/>
  <c r="AA18" i="2"/>
  <c r="AB18" i="2"/>
  <c r="AE18" i="2"/>
  <c r="AF18" i="2" s="1"/>
  <c r="AI18" i="2"/>
  <c r="AJ18" i="2" s="1"/>
  <c r="AM18" i="2"/>
  <c r="AN18" i="2" s="1"/>
  <c r="AQ18" i="2"/>
  <c r="AR18" i="2"/>
  <c r="AV18" i="2"/>
  <c r="AW18" i="2" s="1"/>
  <c r="AY18" i="2"/>
  <c r="BA18" i="2"/>
  <c r="E19" i="2"/>
  <c r="K19" i="2" s="1"/>
  <c r="BB19" i="2" s="1"/>
  <c r="H19" i="2"/>
  <c r="I19" i="2"/>
  <c r="J19" i="2"/>
  <c r="L19" i="2"/>
  <c r="O19" i="2"/>
  <c r="P19" i="2"/>
  <c r="S19" i="2"/>
  <c r="T19" i="2"/>
  <c r="W19" i="2"/>
  <c r="X19" i="2" s="1"/>
  <c r="AA19" i="2"/>
  <c r="AB19" i="2"/>
  <c r="AE19" i="2"/>
  <c r="AF19" i="2"/>
  <c r="AI19" i="2"/>
  <c r="AJ19" i="2"/>
  <c r="AM19" i="2"/>
  <c r="AN19" i="2" s="1"/>
  <c r="AQ19" i="2"/>
  <c r="AR19" i="2"/>
  <c r="AV19" i="2"/>
  <c r="AW19" i="2"/>
  <c r="AY19" i="2"/>
  <c r="BA19" i="2"/>
  <c r="E20" i="2"/>
  <c r="H20" i="2"/>
  <c r="I20" i="2"/>
  <c r="L20" i="2" s="1"/>
  <c r="J20" i="2"/>
  <c r="K20" i="2"/>
  <c r="O20" i="2"/>
  <c r="P20" i="2"/>
  <c r="S20" i="2"/>
  <c r="T20" i="2" s="1"/>
  <c r="W20" i="2"/>
  <c r="X20" i="2" s="1"/>
  <c r="AA20" i="2"/>
  <c r="AB20" i="2" s="1"/>
  <c r="AE20" i="2"/>
  <c r="AF20" i="2"/>
  <c r="AI20" i="2"/>
  <c r="AJ20" i="2" s="1"/>
  <c r="AM20" i="2"/>
  <c r="AN20" i="2" s="1"/>
  <c r="AQ20" i="2"/>
  <c r="AR20" i="2" s="1"/>
  <c r="AV20" i="2"/>
  <c r="AW20" i="2"/>
  <c r="AY20" i="2"/>
  <c r="BA20" i="2"/>
  <c r="BB20" i="2"/>
  <c r="E21" i="2"/>
  <c r="H21" i="2"/>
  <c r="L21" i="2" s="1"/>
  <c r="I21" i="2"/>
  <c r="J21" i="2"/>
  <c r="K21" i="2"/>
  <c r="BB21" i="2" s="1"/>
  <c r="O21" i="2"/>
  <c r="P21" i="2"/>
  <c r="S21" i="2"/>
  <c r="T21" i="2"/>
  <c r="W21" i="2"/>
  <c r="X21" i="2"/>
  <c r="AA21" i="2"/>
  <c r="AB21" i="2" s="1"/>
  <c r="AE21" i="2"/>
  <c r="AF21" i="2"/>
  <c r="AI21" i="2"/>
  <c r="AJ21" i="2"/>
  <c r="AM21" i="2"/>
  <c r="AN21" i="2"/>
  <c r="AQ21" i="2"/>
  <c r="AR21" i="2" s="1"/>
  <c r="AV21" i="2"/>
  <c r="AW21" i="2"/>
  <c r="AY21" i="2"/>
  <c r="BA21" i="2"/>
  <c r="E22" i="2"/>
  <c r="H22" i="2"/>
  <c r="L22" i="2" s="1"/>
  <c r="I22" i="2"/>
  <c r="J22" i="2"/>
  <c r="K22" i="2"/>
  <c r="BB22" i="2" s="1"/>
  <c r="O22" i="2"/>
  <c r="P22" i="2" s="1"/>
  <c r="S22" i="2"/>
  <c r="T22" i="2"/>
  <c r="W22" i="2"/>
  <c r="X22" i="2" s="1"/>
  <c r="AA22" i="2"/>
  <c r="AB22" i="2" s="1"/>
  <c r="AE22" i="2"/>
  <c r="AF22" i="2" s="1"/>
  <c r="AI22" i="2"/>
  <c r="AJ22" i="2"/>
  <c r="AM22" i="2"/>
  <c r="AN22" i="2" s="1"/>
  <c r="AQ22" i="2"/>
  <c r="AR22" i="2" s="1"/>
  <c r="AV22" i="2"/>
  <c r="AW22" i="2" s="1"/>
  <c r="AY22" i="2"/>
  <c r="BA22" i="2"/>
  <c r="E23" i="2"/>
  <c r="H23" i="2"/>
  <c r="L23" i="2" s="1"/>
  <c r="I23" i="2"/>
  <c r="J23" i="2"/>
  <c r="K23" i="2" s="1"/>
  <c r="O23" i="2"/>
  <c r="P23" i="2" s="1"/>
  <c r="S23" i="2"/>
  <c r="T23" i="2"/>
  <c r="W23" i="2"/>
  <c r="X23" i="2"/>
  <c r="AA23" i="2"/>
  <c r="AB23" i="2"/>
  <c r="AE23" i="2"/>
  <c r="AF23" i="2" s="1"/>
  <c r="AI23" i="2"/>
  <c r="AJ23" i="2"/>
  <c r="AM23" i="2"/>
  <c r="AN23" i="2"/>
  <c r="AQ23" i="2"/>
  <c r="AR23" i="2"/>
  <c r="AV23" i="2"/>
  <c r="AW23" i="2" s="1"/>
  <c r="AY23" i="2"/>
  <c r="BA23" i="2"/>
  <c r="E24" i="2"/>
  <c r="K24" i="2" s="1"/>
  <c r="H24" i="2"/>
  <c r="I24" i="2"/>
  <c r="L24" i="2" s="1"/>
  <c r="J24" i="2"/>
  <c r="O24" i="2"/>
  <c r="P24" i="2" s="1"/>
  <c r="S24" i="2"/>
  <c r="T24" i="2" s="1"/>
  <c r="W24" i="2"/>
  <c r="X24" i="2"/>
  <c r="AA24" i="2"/>
  <c r="AB24" i="2" s="1"/>
  <c r="AE24" i="2"/>
  <c r="AF24" i="2" s="1"/>
  <c r="AI24" i="2"/>
  <c r="AJ24" i="2" s="1"/>
  <c r="AM24" i="2"/>
  <c r="AN24" i="2"/>
  <c r="AQ24" i="2"/>
  <c r="AR24" i="2" s="1"/>
  <c r="AV24" i="2"/>
  <c r="AW24" i="2" s="1"/>
  <c r="AY24" i="2"/>
  <c r="BA24" i="2"/>
  <c r="E25" i="2"/>
  <c r="H25" i="2"/>
  <c r="I25" i="2"/>
  <c r="J25" i="2"/>
  <c r="L25" i="2"/>
  <c r="O25" i="2"/>
  <c r="P25" i="2"/>
  <c r="S25" i="2"/>
  <c r="T25" i="2" s="1"/>
  <c r="W25" i="2"/>
  <c r="X25" i="2"/>
  <c r="AA25" i="2"/>
  <c r="AB25" i="2"/>
  <c r="AE25" i="2"/>
  <c r="AF25" i="2"/>
  <c r="AI25" i="2"/>
  <c r="AJ25" i="2" s="1"/>
  <c r="AM25" i="2"/>
  <c r="AN25" i="2"/>
  <c r="AQ25" i="2"/>
  <c r="AR25" i="2"/>
  <c r="AV25" i="2"/>
  <c r="AW25" i="2"/>
  <c r="AY25" i="2"/>
  <c r="BA25" i="2"/>
  <c r="E26" i="2"/>
  <c r="K26" i="2" s="1"/>
  <c r="BB26" i="2" s="1"/>
  <c r="H26" i="2"/>
  <c r="I26" i="2"/>
  <c r="J26" i="2"/>
  <c r="L26" i="2"/>
  <c r="O26" i="2"/>
  <c r="P26" i="2" s="1"/>
  <c r="S26" i="2"/>
  <c r="T26" i="2" s="1"/>
  <c r="W26" i="2"/>
  <c r="X26" i="2" s="1"/>
  <c r="AA26" i="2"/>
  <c r="AB26" i="2"/>
  <c r="AE26" i="2"/>
  <c r="AF26" i="2" s="1"/>
  <c r="AI26" i="2"/>
  <c r="AJ26" i="2" s="1"/>
  <c r="AM26" i="2"/>
  <c r="AN26" i="2" s="1"/>
  <c r="AQ26" i="2"/>
  <c r="AR26" i="2"/>
  <c r="AV26" i="2"/>
  <c r="AW26" i="2" s="1"/>
  <c r="AY26" i="2"/>
  <c r="BA26" i="2"/>
  <c r="E27" i="2"/>
  <c r="K27" i="2" s="1"/>
  <c r="H27" i="2"/>
  <c r="I27" i="2"/>
  <c r="L27" i="2" s="1"/>
  <c r="J27" i="2"/>
  <c r="O27" i="2"/>
  <c r="P27" i="2"/>
  <c r="S27" i="2"/>
  <c r="T27" i="2"/>
  <c r="W27" i="2"/>
  <c r="X27" i="2" s="1"/>
  <c r="AA27" i="2"/>
  <c r="AB27" i="2"/>
  <c r="AE27" i="2"/>
  <c r="AF27" i="2"/>
  <c r="AI27" i="2"/>
  <c r="AJ27" i="2"/>
  <c r="AM27" i="2"/>
  <c r="AN27" i="2" s="1"/>
  <c r="AQ27" i="2"/>
  <c r="AR27" i="2"/>
  <c r="AV27" i="2"/>
  <c r="AW27" i="2"/>
  <c r="AY27" i="2"/>
  <c r="BA27" i="2"/>
  <c r="E28" i="2"/>
  <c r="H28" i="2"/>
  <c r="I28" i="2"/>
  <c r="L28" i="2" s="1"/>
  <c r="J28" i="2"/>
  <c r="K28" i="2"/>
  <c r="BB28" i="2" s="1"/>
  <c r="O28" i="2"/>
  <c r="P28" i="2"/>
  <c r="S28" i="2"/>
  <c r="T28" i="2" s="1"/>
  <c r="W28" i="2"/>
  <c r="X28" i="2" s="1"/>
  <c r="AA28" i="2"/>
  <c r="AB28" i="2" s="1"/>
  <c r="AE28" i="2"/>
  <c r="AF28" i="2"/>
  <c r="AI28" i="2"/>
  <c r="AJ28" i="2" s="1"/>
  <c r="AM28" i="2"/>
  <c r="AN28" i="2" s="1"/>
  <c r="AQ28" i="2"/>
  <c r="AR28" i="2" s="1"/>
  <c r="AV28" i="2"/>
  <c r="AW28" i="2"/>
  <c r="AY28" i="2"/>
  <c r="BA28" i="2"/>
  <c r="E29" i="2"/>
  <c r="H29" i="2"/>
  <c r="L29" i="2" s="1"/>
  <c r="I29" i="2"/>
  <c r="J29" i="2"/>
  <c r="K29" i="2" s="1"/>
  <c r="BB29" i="2" s="1"/>
  <c r="O29" i="2"/>
  <c r="P29" i="2"/>
  <c r="S29" i="2"/>
  <c r="T29" i="2"/>
  <c r="W29" i="2"/>
  <c r="X29" i="2"/>
  <c r="AA29" i="2"/>
  <c r="AB29" i="2" s="1"/>
  <c r="AE29" i="2"/>
  <c r="AF29" i="2"/>
  <c r="AI29" i="2"/>
  <c r="AJ29" i="2"/>
  <c r="AM29" i="2"/>
  <c r="AN29" i="2"/>
  <c r="AQ29" i="2"/>
  <c r="AR29" i="2" s="1"/>
  <c r="AV29" i="2"/>
  <c r="AW29" i="2"/>
  <c r="AY29" i="2"/>
  <c r="BA29" i="2"/>
  <c r="E30" i="2"/>
  <c r="K30" i="2" s="1"/>
  <c r="BB30" i="2" s="1"/>
  <c r="H30" i="2"/>
  <c r="L30" i="2" s="1"/>
  <c r="I30" i="2"/>
  <c r="J30" i="2"/>
  <c r="O30" i="2"/>
  <c r="P30" i="2" s="1"/>
  <c r="S30" i="2"/>
  <c r="T30" i="2"/>
  <c r="W30" i="2"/>
  <c r="X30" i="2" s="1"/>
  <c r="AA30" i="2"/>
  <c r="AB30" i="2" s="1"/>
  <c r="AE30" i="2"/>
  <c r="AF30" i="2" s="1"/>
  <c r="AI30" i="2"/>
  <c r="AJ30" i="2" s="1"/>
  <c r="AM30" i="2"/>
  <c r="AN30" i="2" s="1"/>
  <c r="AQ30" i="2"/>
  <c r="AR30" i="2" s="1"/>
  <c r="AV30" i="2"/>
  <c r="AW30" i="2" s="1"/>
  <c r="AY30" i="2"/>
  <c r="BA30" i="2"/>
  <c r="E31" i="2"/>
  <c r="K31" i="2" s="1"/>
  <c r="H31" i="2"/>
  <c r="I31" i="2"/>
  <c r="J31" i="2"/>
  <c r="L31" i="2"/>
  <c r="O31" i="2"/>
  <c r="P31" i="2" s="1"/>
  <c r="S31" i="2"/>
  <c r="T31" i="2"/>
  <c r="W31" i="2"/>
  <c r="X31" i="2"/>
  <c r="AA31" i="2"/>
  <c r="AB31" i="2"/>
  <c r="AE31" i="2"/>
  <c r="AF31" i="2" s="1"/>
  <c r="AI31" i="2"/>
  <c r="AJ31" i="2"/>
  <c r="AM31" i="2"/>
  <c r="AN31" i="2"/>
  <c r="AQ31" i="2"/>
  <c r="AR31" i="2"/>
  <c r="AV31" i="2"/>
  <c r="AW31" i="2" s="1"/>
  <c r="AY31" i="2"/>
  <c r="BA31" i="2"/>
  <c r="E32" i="2"/>
  <c r="K32" i="2" s="1"/>
  <c r="H32" i="2"/>
  <c r="I32" i="2"/>
  <c r="L32" i="2" s="1"/>
  <c r="J32" i="2"/>
  <c r="O32" i="2"/>
  <c r="P32" i="2" s="1"/>
  <c r="S32" i="2"/>
  <c r="T32" i="2" s="1"/>
  <c r="W32" i="2"/>
  <c r="X32" i="2"/>
  <c r="AA32" i="2"/>
  <c r="AB32" i="2" s="1"/>
  <c r="AE32" i="2"/>
  <c r="AF32" i="2" s="1"/>
  <c r="AI32" i="2"/>
  <c r="AJ32" i="2" s="1"/>
  <c r="AM32" i="2"/>
  <c r="AN32" i="2"/>
  <c r="AQ32" i="2"/>
  <c r="AR32" i="2" s="1"/>
  <c r="AV32" i="2"/>
  <c r="AW32" i="2" s="1"/>
  <c r="AY32" i="2"/>
  <c r="BA32" i="2"/>
  <c r="E33" i="2"/>
  <c r="K33" i="2" s="1"/>
  <c r="BB33" i="2" s="1"/>
  <c r="H33" i="2"/>
  <c r="I33" i="2"/>
  <c r="J33" i="2"/>
  <c r="L33" i="2"/>
  <c r="O33" i="2"/>
  <c r="P33" i="2"/>
  <c r="S33" i="2"/>
  <c r="T33" i="2" s="1"/>
  <c r="W33" i="2"/>
  <c r="X33" i="2"/>
  <c r="AA33" i="2"/>
  <c r="AB33" i="2"/>
  <c r="AE33" i="2"/>
  <c r="AF33" i="2"/>
  <c r="AI33" i="2"/>
  <c r="AJ33" i="2" s="1"/>
  <c r="AM33" i="2"/>
  <c r="AN33" i="2"/>
  <c r="AQ33" i="2"/>
  <c r="AR33" i="2"/>
  <c r="AV33" i="2"/>
  <c r="AW33" i="2"/>
  <c r="AY33" i="2"/>
  <c r="BA33" i="2"/>
  <c r="E34" i="2"/>
  <c r="K34" i="2" s="1"/>
  <c r="BB34" i="2" s="1"/>
  <c r="H34" i="2"/>
  <c r="I34" i="2"/>
  <c r="J34" i="2"/>
  <c r="L34" i="2"/>
  <c r="O34" i="2"/>
  <c r="P34" i="2" s="1"/>
  <c r="S34" i="2"/>
  <c r="T34" i="2" s="1"/>
  <c r="W34" i="2"/>
  <c r="X34" i="2" s="1"/>
  <c r="AA34" i="2"/>
  <c r="AB34" i="2" s="1"/>
  <c r="AE34" i="2"/>
  <c r="AF34" i="2" s="1"/>
  <c r="AI34" i="2"/>
  <c r="AJ34" i="2" s="1"/>
  <c r="AM34" i="2"/>
  <c r="AN34" i="2" s="1"/>
  <c r="AQ34" i="2"/>
  <c r="AR34" i="2" s="1"/>
  <c r="AV34" i="2"/>
  <c r="AW34" i="2" s="1"/>
  <c r="AY34" i="2"/>
  <c r="BA34" i="2"/>
  <c r="E35" i="2"/>
  <c r="K35" i="2" s="1"/>
  <c r="H35" i="2"/>
  <c r="I35" i="2"/>
  <c r="L35" i="2" s="1"/>
  <c r="J35" i="2"/>
  <c r="O35" i="2"/>
  <c r="P35" i="2"/>
  <c r="S35" i="2"/>
  <c r="T35" i="2"/>
  <c r="W35" i="2"/>
  <c r="X35" i="2" s="1"/>
  <c r="AA35" i="2"/>
  <c r="AB35" i="2"/>
  <c r="AE35" i="2"/>
  <c r="AF35" i="2"/>
  <c r="AI35" i="2"/>
  <c r="AJ35" i="2"/>
  <c r="AM35" i="2"/>
  <c r="AN35" i="2" s="1"/>
  <c r="AQ35" i="2"/>
  <c r="AR35" i="2"/>
  <c r="AV35" i="2"/>
  <c r="AW35" i="2"/>
  <c r="AY35" i="2"/>
  <c r="BA35" i="2"/>
  <c r="E36" i="2"/>
  <c r="H36" i="2"/>
  <c r="I36" i="2"/>
  <c r="L36" i="2" s="1"/>
  <c r="J36" i="2"/>
  <c r="K36" i="2"/>
  <c r="BB36" i="2" s="1"/>
  <c r="O36" i="2"/>
  <c r="P36" i="2" s="1"/>
  <c r="S36" i="2"/>
  <c r="T36" i="2" s="1"/>
  <c r="W36" i="2"/>
  <c r="X36" i="2" s="1"/>
  <c r="AA36" i="2"/>
  <c r="AB36" i="2" s="1"/>
  <c r="AE36" i="2"/>
  <c r="AF36" i="2" s="1"/>
  <c r="AI36" i="2"/>
  <c r="AJ36" i="2" s="1"/>
  <c r="AM36" i="2"/>
  <c r="AN36" i="2" s="1"/>
  <c r="AQ36" i="2"/>
  <c r="AR36" i="2" s="1"/>
  <c r="AV36" i="2"/>
  <c r="AW36" i="2" s="1"/>
  <c r="AY36" i="2"/>
  <c r="BA36" i="2"/>
  <c r="E37" i="2"/>
  <c r="H37" i="2"/>
  <c r="L37" i="2" s="1"/>
  <c r="I37" i="2"/>
  <c r="J37" i="2"/>
  <c r="K37" i="2" s="1"/>
  <c r="BB37" i="2" s="1"/>
  <c r="O37" i="2"/>
  <c r="P37" i="2"/>
  <c r="S37" i="2"/>
  <c r="T37" i="2"/>
  <c r="W37" i="2"/>
  <c r="X37" i="2"/>
  <c r="AA37" i="2"/>
  <c r="AB37" i="2" s="1"/>
  <c r="AE37" i="2"/>
  <c r="AF37" i="2"/>
  <c r="AI37" i="2"/>
  <c r="AJ37" i="2"/>
  <c r="AM37" i="2"/>
  <c r="AN37" i="2"/>
  <c r="AQ37" i="2"/>
  <c r="AR37" i="2" s="1"/>
  <c r="AV37" i="2"/>
  <c r="AW37" i="2"/>
  <c r="AY37" i="2"/>
  <c r="BA37" i="2"/>
  <c r="E38" i="2"/>
  <c r="K38" i="2" s="1"/>
  <c r="BB38" i="2" s="1"/>
  <c r="H38" i="2"/>
  <c r="L38" i="2" s="1"/>
  <c r="I38" i="2"/>
  <c r="J38" i="2"/>
  <c r="O38" i="2"/>
  <c r="P38" i="2" s="1"/>
  <c r="S38" i="2"/>
  <c r="T38" i="2"/>
  <c r="W38" i="2"/>
  <c r="X38" i="2" s="1"/>
  <c r="AA38" i="2"/>
  <c r="AB38" i="2" s="1"/>
  <c r="AE38" i="2"/>
  <c r="AF38" i="2" s="1"/>
  <c r="AI38" i="2"/>
  <c r="AJ38" i="2"/>
  <c r="AM38" i="2"/>
  <c r="AN38" i="2" s="1"/>
  <c r="AQ38" i="2"/>
  <c r="AR38" i="2" s="1"/>
  <c r="AV38" i="2"/>
  <c r="AW38" i="2" s="1"/>
  <c r="AY38" i="2"/>
  <c r="BA38" i="2"/>
  <c r="E39" i="2"/>
  <c r="K39" i="2" s="1"/>
  <c r="H39" i="2"/>
  <c r="I39" i="2"/>
  <c r="J39" i="2"/>
  <c r="L39" i="2"/>
  <c r="O39" i="2"/>
  <c r="P39" i="2" s="1"/>
  <c r="S39" i="2"/>
  <c r="T39" i="2"/>
  <c r="W39" i="2"/>
  <c r="X39" i="2"/>
  <c r="AA39" i="2"/>
  <c r="AB39" i="2"/>
  <c r="AE39" i="2"/>
  <c r="AF39" i="2"/>
  <c r="AI39" i="2"/>
  <c r="AJ39" i="2"/>
  <c r="AM39" i="2"/>
  <c r="AN39" i="2"/>
  <c r="AQ39" i="2"/>
  <c r="AR39" i="2"/>
  <c r="AV39" i="2"/>
  <c r="AW39" i="2"/>
  <c r="AY39" i="2"/>
  <c r="BA39" i="2"/>
  <c r="E40" i="2"/>
  <c r="K40" i="2" s="1"/>
  <c r="BB40" i="2" s="1"/>
  <c r="H40" i="2"/>
  <c r="I40" i="2"/>
  <c r="L40" i="2" s="1"/>
  <c r="J40" i="2"/>
  <c r="O40" i="2"/>
  <c r="P40" i="2" s="1"/>
  <c r="S40" i="2"/>
  <c r="T40" i="2" s="1"/>
  <c r="W40" i="2"/>
  <c r="X40" i="2" s="1"/>
  <c r="AA40" i="2"/>
  <c r="AB40" i="2" s="1"/>
  <c r="AE40" i="2"/>
  <c r="AF40" i="2" s="1"/>
  <c r="AI40" i="2"/>
  <c r="AJ40" i="2" s="1"/>
  <c r="AM40" i="2"/>
  <c r="AN40" i="2"/>
  <c r="AQ40" i="2"/>
  <c r="AR40" i="2" s="1"/>
  <c r="AV40" i="2"/>
  <c r="AW40" i="2" s="1"/>
  <c r="AY40" i="2"/>
  <c r="BA40" i="2"/>
  <c r="E41" i="2"/>
  <c r="H41" i="2"/>
  <c r="I41" i="2"/>
  <c r="J41" i="2"/>
  <c r="L41" i="2"/>
  <c r="O41" i="2"/>
  <c r="P41" i="2"/>
  <c r="S41" i="2"/>
  <c r="T41" i="2" s="1"/>
  <c r="W41" i="2"/>
  <c r="X41" i="2"/>
  <c r="AA41" i="2"/>
  <c r="AB41" i="2"/>
  <c r="AE41" i="2"/>
  <c r="AF41" i="2"/>
  <c r="AI41" i="2"/>
  <c r="AJ41" i="2" s="1"/>
  <c r="AM41" i="2"/>
  <c r="AN41" i="2"/>
  <c r="AQ41" i="2"/>
  <c r="AR41" i="2"/>
  <c r="AV41" i="2"/>
  <c r="AW41" i="2"/>
  <c r="AY41" i="2"/>
  <c r="BA41" i="2"/>
  <c r="E42" i="2"/>
  <c r="H42" i="2"/>
  <c r="I42" i="2"/>
  <c r="L42" i="2" s="1"/>
  <c r="J42" i="2"/>
  <c r="K42" i="2"/>
  <c r="O42" i="2"/>
  <c r="P42" i="2" s="1"/>
  <c r="S42" i="2"/>
  <c r="T42" i="2" s="1"/>
  <c r="W42" i="2"/>
  <c r="X42" i="2" s="1"/>
  <c r="AA42" i="2"/>
  <c r="AB42" i="2" s="1"/>
  <c r="AE42" i="2"/>
  <c r="AF42" i="2" s="1"/>
  <c r="AI42" i="2"/>
  <c r="AJ42" i="2" s="1"/>
  <c r="AM42" i="2"/>
  <c r="AN42" i="2" s="1"/>
  <c r="AQ42" i="2"/>
  <c r="AR42" i="2" s="1"/>
  <c r="AV42" i="2"/>
  <c r="AW42" i="2" s="1"/>
  <c r="AY42" i="2"/>
  <c r="BA42" i="2"/>
  <c r="E43" i="2"/>
  <c r="K43" i="2" s="1"/>
  <c r="BB43" i="2" s="1"/>
  <c r="H43" i="2"/>
  <c r="I43" i="2"/>
  <c r="J43" i="2"/>
  <c r="L43" i="2"/>
  <c r="O43" i="2"/>
  <c r="P43" i="2"/>
  <c r="S43" i="2"/>
  <c r="T43" i="2"/>
  <c r="W43" i="2"/>
  <c r="X43" i="2" s="1"/>
  <c r="AA43" i="2"/>
  <c r="AB43" i="2"/>
  <c r="AE43" i="2"/>
  <c r="AF43" i="2"/>
  <c r="AI43" i="2"/>
  <c r="AJ43" i="2"/>
  <c r="AM43" i="2"/>
  <c r="AN43" i="2" s="1"/>
  <c r="AQ43" i="2"/>
  <c r="AR43" i="2"/>
  <c r="AV43" i="2"/>
  <c r="AW43" i="2"/>
  <c r="AY43" i="2"/>
  <c r="BA43" i="2"/>
  <c r="E44" i="2"/>
  <c r="H44" i="2"/>
  <c r="I44" i="2"/>
  <c r="L44" i="2" s="1"/>
  <c r="J44" i="2"/>
  <c r="K44" i="2"/>
  <c r="O44" i="2"/>
  <c r="P44" i="2" s="1"/>
  <c r="S44" i="2"/>
  <c r="T44" i="2" s="1"/>
  <c r="W44" i="2"/>
  <c r="X44" i="2" s="1"/>
  <c r="AA44" i="2"/>
  <c r="AB44" i="2" s="1"/>
  <c r="AE44" i="2"/>
  <c r="AF44" i="2"/>
  <c r="AI44" i="2"/>
  <c r="AJ44" i="2" s="1"/>
  <c r="AM44" i="2"/>
  <c r="AN44" i="2" s="1"/>
  <c r="AQ44" i="2"/>
  <c r="AR44" i="2" s="1"/>
  <c r="AV44" i="2"/>
  <c r="AW44" i="2"/>
  <c r="AY44" i="2"/>
  <c r="BA44" i="2"/>
  <c r="BB44" i="2"/>
  <c r="E45" i="2"/>
  <c r="H45" i="2"/>
  <c r="L45" i="2" s="1"/>
  <c r="I45" i="2"/>
  <c r="J45" i="2"/>
  <c r="K45" i="2"/>
  <c r="O45" i="2"/>
  <c r="P45" i="2"/>
  <c r="S45" i="2"/>
  <c r="T45" i="2"/>
  <c r="W45" i="2"/>
  <c r="X45" i="2"/>
  <c r="AA45" i="2"/>
  <c r="AB45" i="2" s="1"/>
  <c r="AE45" i="2"/>
  <c r="AF45" i="2"/>
  <c r="AI45" i="2"/>
  <c r="AJ45" i="2"/>
  <c r="AM45" i="2"/>
  <c r="AN45" i="2"/>
  <c r="AQ45" i="2"/>
  <c r="AR45" i="2" s="1"/>
  <c r="AV45" i="2"/>
  <c r="AW45" i="2"/>
  <c r="AY45" i="2"/>
  <c r="BA45" i="2"/>
  <c r="E46" i="2"/>
  <c r="K46" i="2" s="1"/>
  <c r="BB46" i="2" s="1"/>
  <c r="H46" i="2"/>
  <c r="I46" i="2"/>
  <c r="J46" i="2"/>
  <c r="L46" i="2"/>
  <c r="O46" i="2"/>
  <c r="P46" i="2" s="1"/>
  <c r="S46" i="2"/>
  <c r="T46" i="2" s="1"/>
  <c r="W46" i="2"/>
  <c r="X46" i="2" s="1"/>
  <c r="AA46" i="2"/>
  <c r="AB46" i="2" s="1"/>
  <c r="AE46" i="2"/>
  <c r="AF46" i="2" s="1"/>
  <c r="AI46" i="2"/>
  <c r="AJ46" i="2" s="1"/>
  <c r="AM46" i="2"/>
  <c r="AN46" i="2" s="1"/>
  <c r="AQ46" i="2"/>
  <c r="AR46" i="2" s="1"/>
  <c r="AV46" i="2"/>
  <c r="AW46" i="2" s="1"/>
  <c r="AY46" i="2"/>
  <c r="BA46" i="2"/>
  <c r="E47" i="2"/>
  <c r="H47" i="2"/>
  <c r="L47" i="2" s="1"/>
  <c r="I47" i="2"/>
  <c r="J47" i="2"/>
  <c r="O47" i="2"/>
  <c r="P47" i="2"/>
  <c r="S47" i="2"/>
  <c r="T47" i="2"/>
  <c r="W47" i="2"/>
  <c r="X47" i="2" s="1"/>
  <c r="AA47" i="2"/>
  <c r="AB47" i="2"/>
  <c r="AE47" i="2"/>
  <c r="AF47" i="2"/>
  <c r="AI47" i="2"/>
  <c r="AJ47" i="2"/>
  <c r="AM47" i="2"/>
  <c r="AN47" i="2" s="1"/>
  <c r="AQ47" i="2"/>
  <c r="AR47" i="2"/>
  <c r="AV47" i="2"/>
  <c r="AW47" i="2"/>
  <c r="AY47" i="2"/>
  <c r="BA47" i="2"/>
  <c r="E4" i="1"/>
  <c r="K4" i="1" s="1"/>
  <c r="H4" i="1"/>
  <c r="I4" i="1"/>
  <c r="J4" i="1"/>
  <c r="O4" i="1"/>
  <c r="P4" i="1" s="1"/>
  <c r="S4" i="1"/>
  <c r="T4" i="1" s="1"/>
  <c r="W4" i="1"/>
  <c r="X4" i="1" s="1"/>
  <c r="AA4" i="1"/>
  <c r="AB4" i="1" s="1"/>
  <c r="AE4" i="1"/>
  <c r="AF4" i="1" s="1"/>
  <c r="AJ4" i="1"/>
  <c r="AK4" i="1" s="1"/>
  <c r="AO4" i="1"/>
  <c r="AP4" i="1" s="1"/>
  <c r="AT4" i="1"/>
  <c r="AU4" i="1"/>
  <c r="AY4" i="1"/>
  <c r="AZ4" i="1" s="1"/>
  <c r="BB4" i="1"/>
  <c r="BD4" i="1"/>
  <c r="E5" i="1"/>
  <c r="K5" i="1" s="1"/>
  <c r="H5" i="1"/>
  <c r="I5" i="1"/>
  <c r="J5" i="1"/>
  <c r="O5" i="1"/>
  <c r="P5" i="1" s="1"/>
  <c r="S5" i="1"/>
  <c r="T5" i="1" s="1"/>
  <c r="W5" i="1"/>
  <c r="X5" i="1"/>
  <c r="AA5" i="1"/>
  <c r="AB5" i="1"/>
  <c r="AE5" i="1"/>
  <c r="AF5" i="1"/>
  <c r="AJ5" i="1"/>
  <c r="AK5" i="1" s="1"/>
  <c r="AO5" i="1"/>
  <c r="AP5" i="1" s="1"/>
  <c r="AT5" i="1"/>
  <c r="AU5" i="1"/>
  <c r="AY5" i="1"/>
  <c r="AZ5" i="1" s="1"/>
  <c r="BB5" i="1"/>
  <c r="BD5" i="1"/>
  <c r="E6" i="1"/>
  <c r="K6" i="1" s="1"/>
  <c r="H6" i="1"/>
  <c r="I6" i="1"/>
  <c r="J6" i="1"/>
  <c r="O6" i="1"/>
  <c r="P6" i="1" s="1"/>
  <c r="S6" i="1"/>
  <c r="T6" i="1" s="1"/>
  <c r="W6" i="1"/>
  <c r="X6" i="1" s="1"/>
  <c r="AA6" i="1"/>
  <c r="AB6" i="1" s="1"/>
  <c r="AE6" i="1"/>
  <c r="AF6" i="1" s="1"/>
  <c r="AJ6" i="1"/>
  <c r="AK6" i="1" s="1"/>
  <c r="AO6" i="1"/>
  <c r="AP6" i="1" s="1"/>
  <c r="AT6" i="1"/>
  <c r="AU6" i="1" s="1"/>
  <c r="AY6" i="1"/>
  <c r="AZ6" i="1" s="1"/>
  <c r="BB6" i="1"/>
  <c r="BD6" i="1"/>
  <c r="E7" i="1"/>
  <c r="H7" i="1"/>
  <c r="I7" i="1"/>
  <c r="J7" i="1"/>
  <c r="O7" i="1"/>
  <c r="P7" i="1" s="1"/>
  <c r="S7" i="1"/>
  <c r="T7" i="1" s="1"/>
  <c r="W7" i="1"/>
  <c r="X7" i="1"/>
  <c r="AA7" i="1"/>
  <c r="AB7" i="1"/>
  <c r="AE7" i="1"/>
  <c r="AF7" i="1" s="1"/>
  <c r="AJ7" i="1"/>
  <c r="AK7" i="1" s="1"/>
  <c r="AO7" i="1"/>
  <c r="AP7" i="1"/>
  <c r="AT7" i="1"/>
  <c r="AU7" i="1"/>
  <c r="AY7" i="1"/>
  <c r="AZ7" i="1" s="1"/>
  <c r="BB7" i="1"/>
  <c r="BD7" i="1"/>
  <c r="E8" i="1"/>
  <c r="H8" i="1"/>
  <c r="I8" i="1"/>
  <c r="J8" i="1"/>
  <c r="O8" i="1"/>
  <c r="P8" i="1" s="1"/>
  <c r="S8" i="1"/>
  <c r="T8" i="1" s="1"/>
  <c r="W8" i="1"/>
  <c r="X8" i="1" s="1"/>
  <c r="AA8" i="1"/>
  <c r="AB8" i="1" s="1"/>
  <c r="AE8" i="1"/>
  <c r="AF8" i="1" s="1"/>
  <c r="AJ8" i="1"/>
  <c r="AK8" i="1" s="1"/>
  <c r="AO8" i="1"/>
  <c r="AP8" i="1"/>
  <c r="AT8" i="1"/>
  <c r="AU8" i="1"/>
  <c r="AY8" i="1"/>
  <c r="AZ8" i="1" s="1"/>
  <c r="BB8" i="1"/>
  <c r="BD8" i="1"/>
  <c r="E9" i="1"/>
  <c r="H9" i="1"/>
  <c r="I9" i="1"/>
  <c r="J9" i="1"/>
  <c r="O9" i="1"/>
  <c r="P9" i="1"/>
  <c r="S9" i="1"/>
  <c r="T9" i="1" s="1"/>
  <c r="W9" i="1"/>
  <c r="X9" i="1" s="1"/>
  <c r="AA9" i="1"/>
  <c r="AB9" i="1" s="1"/>
  <c r="AE9" i="1"/>
  <c r="AF9" i="1" s="1"/>
  <c r="AJ9" i="1"/>
  <c r="AK9" i="1" s="1"/>
  <c r="AO9" i="1"/>
  <c r="AP9" i="1"/>
  <c r="AT9" i="1"/>
  <c r="AU9" i="1"/>
  <c r="AY9" i="1"/>
  <c r="AZ9" i="1" s="1"/>
  <c r="BB9" i="1"/>
  <c r="BD9" i="1"/>
  <c r="E10" i="1"/>
  <c r="H10" i="1"/>
  <c r="I10" i="1"/>
  <c r="J10" i="1"/>
  <c r="O10" i="1"/>
  <c r="P10" i="1" s="1"/>
  <c r="S10" i="1"/>
  <c r="T10" i="1" s="1"/>
  <c r="W10" i="1"/>
  <c r="X10" i="1" s="1"/>
  <c r="AA10" i="1"/>
  <c r="AB10" i="1" s="1"/>
  <c r="AE10" i="1"/>
  <c r="AF10" i="1" s="1"/>
  <c r="AJ10" i="1"/>
  <c r="AK10" i="1" s="1"/>
  <c r="AO10" i="1"/>
  <c r="AP10" i="1"/>
  <c r="AT10" i="1"/>
  <c r="AU10" i="1"/>
  <c r="AY10" i="1"/>
  <c r="AZ10" i="1" s="1"/>
  <c r="BB10" i="1"/>
  <c r="BD10" i="1"/>
  <c r="E11" i="1"/>
  <c r="H11" i="1"/>
  <c r="I11" i="1"/>
  <c r="J11" i="1"/>
  <c r="O11" i="1"/>
  <c r="P11" i="1" s="1"/>
  <c r="S11" i="1"/>
  <c r="T11" i="1" s="1"/>
  <c r="W11" i="1"/>
  <c r="AA11" i="1"/>
  <c r="AB11" i="1" s="1"/>
  <c r="AE11" i="1"/>
  <c r="AF11" i="1" s="1"/>
  <c r="AJ11" i="1"/>
  <c r="AK11" i="1" s="1"/>
  <c r="AO11" i="1"/>
  <c r="AP11" i="1"/>
  <c r="AT11" i="1"/>
  <c r="AU11" i="1"/>
  <c r="AY11" i="1"/>
  <c r="AZ11" i="1" s="1"/>
  <c r="BB11" i="1"/>
  <c r="BD11" i="1"/>
  <c r="AE12" i="1"/>
  <c r="J13" i="1"/>
  <c r="K13" i="1"/>
  <c r="BE13" i="1" s="1"/>
  <c r="O13" i="1"/>
  <c r="S13" i="1"/>
  <c r="T13" i="1"/>
  <c r="X13" i="1"/>
  <c r="AA13" i="1"/>
  <c r="AB13" i="1" s="1"/>
  <c r="AE13" i="1"/>
  <c r="AF13" i="1" s="1"/>
  <c r="AO13" i="1"/>
  <c r="AT13" i="1"/>
  <c r="AY13" i="1"/>
  <c r="BB13" i="1"/>
  <c r="BD13" i="1"/>
  <c r="E14" i="1"/>
  <c r="H14" i="1"/>
  <c r="L14" i="1" s="1"/>
  <c r="I14" i="1"/>
  <c r="J14" i="1"/>
  <c r="K14" i="1" s="1"/>
  <c r="O14" i="1"/>
  <c r="P14" i="1" s="1"/>
  <c r="S14" i="1"/>
  <c r="T14" i="1"/>
  <c r="W14" i="1"/>
  <c r="X14" i="1" s="1"/>
  <c r="AA14" i="1"/>
  <c r="AB14" i="1" s="1"/>
  <c r="AE14" i="1"/>
  <c r="AF14" i="1" s="1"/>
  <c r="AJ14" i="1"/>
  <c r="AO14" i="1"/>
  <c r="AT14" i="1"/>
  <c r="AY14" i="1"/>
  <c r="AZ14" i="1" s="1"/>
  <c r="BB14" i="1"/>
  <c r="BD14" i="1"/>
  <c r="E15" i="1"/>
  <c r="K15" i="1" s="1"/>
  <c r="H15" i="1"/>
  <c r="L15" i="1" s="1"/>
  <c r="I15" i="1"/>
  <c r="J15" i="1"/>
  <c r="O15" i="1"/>
  <c r="P15" i="1" s="1"/>
  <c r="S15" i="1"/>
  <c r="T15" i="1" s="1"/>
  <c r="X15" i="1"/>
  <c r="AA15" i="1"/>
  <c r="AB15" i="1"/>
  <c r="AE15" i="1"/>
  <c r="AF15" i="1" s="1"/>
  <c r="AJ15" i="1"/>
  <c r="AO15" i="1"/>
  <c r="AT15" i="1"/>
  <c r="AY15" i="1"/>
  <c r="AZ15" i="1" s="1"/>
  <c r="BB15" i="1"/>
  <c r="BD15" i="1"/>
  <c r="E16" i="1"/>
  <c r="K16" i="1" s="1"/>
  <c r="BE16" i="1" s="1"/>
  <c r="H16" i="1"/>
  <c r="I16" i="1"/>
  <c r="J16" i="1"/>
  <c r="L16" i="1"/>
  <c r="O16" i="1"/>
  <c r="P16" i="1" s="1"/>
  <c r="S16" i="1"/>
  <c r="T16" i="1" s="1"/>
  <c r="W16" i="1"/>
  <c r="X16" i="1"/>
  <c r="AA16" i="1"/>
  <c r="AB16" i="1"/>
  <c r="AE16" i="1"/>
  <c r="AF16" i="1" s="1"/>
  <c r="AJ16" i="1"/>
  <c r="AO16" i="1"/>
  <c r="AT16" i="1"/>
  <c r="AY16" i="1"/>
  <c r="AZ16" i="1" s="1"/>
  <c r="BB16" i="1"/>
  <c r="BD16" i="1"/>
  <c r="E17" i="1"/>
  <c r="K17" i="1" s="1"/>
  <c r="BE17" i="1" s="1"/>
  <c r="H17" i="1"/>
  <c r="I17" i="1"/>
  <c r="L17" i="1" s="1"/>
  <c r="J17" i="1"/>
  <c r="O17" i="1"/>
  <c r="P17" i="1"/>
  <c r="S17" i="1"/>
  <c r="T17" i="1" s="1"/>
  <c r="W17" i="1"/>
  <c r="X17" i="1"/>
  <c r="AA17" i="1"/>
  <c r="AB17" i="1"/>
  <c r="AE17" i="1"/>
  <c r="AF17" i="1"/>
  <c r="AJ17" i="1"/>
  <c r="AO17" i="1"/>
  <c r="AT17" i="1"/>
  <c r="AY17" i="1"/>
  <c r="AZ17" i="1"/>
  <c r="BB17" i="1"/>
  <c r="BD17" i="1"/>
  <c r="E18" i="1"/>
  <c r="K18" i="1" s="1"/>
  <c r="BE18" i="1" s="1"/>
  <c r="H18" i="1"/>
  <c r="I18" i="1"/>
  <c r="J18" i="1"/>
  <c r="L18" i="1"/>
  <c r="O18" i="1"/>
  <c r="P18" i="1"/>
  <c r="S18" i="1"/>
  <c r="T18" i="1" s="1"/>
  <c r="W18" i="1"/>
  <c r="X18" i="1" s="1"/>
  <c r="AA18" i="1"/>
  <c r="AB18" i="1"/>
  <c r="AE18" i="1"/>
  <c r="AF18" i="1"/>
  <c r="AJ18" i="1"/>
  <c r="AO18" i="1"/>
  <c r="AT18" i="1"/>
  <c r="AU18" i="1"/>
  <c r="AY18" i="1"/>
  <c r="AZ18" i="1"/>
  <c r="BB18" i="1"/>
  <c r="BD18" i="1"/>
  <c r="BE15" i="1" l="1"/>
  <c r="BE14" i="1"/>
  <c r="BB15" i="2"/>
  <c r="BB10" i="3"/>
  <c r="BB7" i="2"/>
  <c r="BB5" i="2"/>
  <c r="BE4" i="1"/>
  <c r="BE6" i="1"/>
  <c r="BE5" i="1"/>
  <c r="G8" i="17" s="1"/>
  <c r="L13" i="2"/>
  <c r="K13" i="2"/>
  <c r="BB13" i="2" s="1"/>
  <c r="K11" i="2"/>
  <c r="BB11" i="2" s="1"/>
  <c r="K8" i="2"/>
  <c r="BB8" i="2" s="1"/>
  <c r="K12" i="2"/>
  <c r="BB12" i="2" s="1"/>
  <c r="K10" i="2"/>
  <c r="BB10" i="2" s="1"/>
  <c r="K6" i="2"/>
  <c r="BB6" i="2" s="1"/>
  <c r="K4" i="2"/>
  <c r="K5" i="3"/>
  <c r="BB5" i="3" s="1"/>
  <c r="L4" i="3"/>
  <c r="K4" i="3"/>
  <c r="BB4" i="3" s="1"/>
  <c r="K9" i="3"/>
  <c r="BB9" i="3" s="1"/>
  <c r="L9" i="3"/>
  <c r="K7" i="3"/>
  <c r="BB7" i="3" s="1"/>
  <c r="K9" i="1"/>
  <c r="BE9" i="1" s="1"/>
  <c r="L6" i="1"/>
  <c r="K11" i="1"/>
  <c r="K10" i="1"/>
  <c r="BE10" i="1" s="1"/>
  <c r="K8" i="1"/>
  <c r="BE8" i="1" s="1"/>
  <c r="K7" i="1"/>
  <c r="BE7" i="1" s="1"/>
  <c r="L14" i="2"/>
  <c r="L11" i="2"/>
  <c r="L7" i="2"/>
  <c r="L6" i="2"/>
  <c r="L12" i="2"/>
  <c r="L6" i="3"/>
  <c r="L7" i="3"/>
  <c r="K6" i="3"/>
  <c r="BB6" i="3" s="1"/>
  <c r="L5" i="3"/>
  <c r="L9" i="1"/>
  <c r="L7" i="1"/>
  <c r="L5" i="1"/>
  <c r="L11" i="1"/>
  <c r="BE11" i="1"/>
  <c r="L10" i="1"/>
  <c r="L8" i="1"/>
  <c r="L4" i="1"/>
  <c r="BB42" i="2"/>
  <c r="BB32" i="2"/>
  <c r="X11" i="1"/>
  <c r="K47" i="2"/>
  <c r="BB47" i="2" s="1"/>
  <c r="BB23" i="2"/>
  <c r="K17" i="2"/>
  <c r="BB17" i="2" s="1"/>
  <c r="K41" i="2"/>
  <c r="BB41" i="2" s="1"/>
  <c r="K9" i="2"/>
  <c r="BB9" i="2" s="1"/>
  <c r="BB4" i="2"/>
  <c r="BB45" i="2"/>
  <c r="BB35" i="2"/>
  <c r="BB27" i="2"/>
  <c r="BB14" i="2"/>
  <c r="K25" i="2"/>
  <c r="BB25" i="2" s="1"/>
  <c r="L4" i="2"/>
  <c r="K8" i="3"/>
  <c r="BB8" i="3" s="1"/>
  <c r="BB39" i="2"/>
  <c r="BB31" i="2"/>
  <c r="BB24" i="2"/>
  <c r="D81" i="15"/>
  <c r="C7" i="17" l="1"/>
  <c r="C8" i="17"/>
  <c r="C12" i="17"/>
  <c r="C9" i="17"/>
  <c r="C13" i="17"/>
  <c r="C17" i="17"/>
  <c r="C21" i="17"/>
  <c r="C25" i="17"/>
  <c r="C29" i="17"/>
  <c r="C33" i="17"/>
  <c r="C14" i="17"/>
  <c r="C18" i="17"/>
  <c r="C22" i="17"/>
  <c r="C26" i="17"/>
  <c r="C30" i="17"/>
  <c r="C6" i="17"/>
  <c r="C11" i="17"/>
  <c r="C15" i="17"/>
  <c r="C19" i="17"/>
  <c r="C23" i="17"/>
  <c r="C27" i="17"/>
  <c r="C31" i="17"/>
  <c r="C16" i="17"/>
  <c r="C20" i="17"/>
  <c r="C24" i="17"/>
  <c r="C28" i="17"/>
  <c r="C32" i="17"/>
  <c r="C10" i="17"/>
  <c r="E22" i="13"/>
  <c r="E16" i="13"/>
  <c r="D22" i="13"/>
  <c r="D21" i="13"/>
  <c r="D20" i="13"/>
  <c r="D19" i="13"/>
  <c r="D18" i="13"/>
  <c r="D17" i="13"/>
  <c r="D16" i="13"/>
  <c r="D15" i="13"/>
  <c r="F25" i="13"/>
  <c r="F24" i="13"/>
  <c r="C22" i="13"/>
  <c r="C21" i="13"/>
  <c r="C20" i="13"/>
  <c r="C19" i="13"/>
  <c r="C18" i="13"/>
  <c r="C17" i="13"/>
  <c r="C15" i="13"/>
  <c r="F14" i="13"/>
  <c r="F13" i="13"/>
  <c r="D12" i="13"/>
  <c r="C12" i="13"/>
  <c r="D11" i="13"/>
  <c r="C11" i="13"/>
  <c r="C6" i="13"/>
  <c r="BA3" i="3" l="1"/>
  <c r="AY3" i="3"/>
  <c r="G25" i="13"/>
  <c r="G24" i="13"/>
  <c r="AY3" i="2"/>
  <c r="BA3" i="2"/>
  <c r="F25" i="12"/>
  <c r="F24" i="12"/>
  <c r="BD3" i="1"/>
  <c r="G25" i="12" s="1"/>
  <c r="BB3" i="1"/>
  <c r="G24" i="12" s="1"/>
  <c r="D93" i="15" l="1"/>
  <c r="E93" i="15"/>
  <c r="D33" i="15"/>
  <c r="E33" i="15"/>
  <c r="D41" i="15"/>
  <c r="E41" i="15"/>
  <c r="D55" i="15"/>
  <c r="E55" i="15"/>
  <c r="D83" i="15"/>
  <c r="E83" i="15"/>
  <c r="D39" i="15"/>
  <c r="E39" i="15"/>
  <c r="D53" i="15"/>
  <c r="E53" i="15"/>
  <c r="D60" i="15"/>
  <c r="E60" i="15"/>
  <c r="D50" i="15"/>
  <c r="E50" i="15"/>
  <c r="D76" i="15"/>
  <c r="E76" i="15"/>
  <c r="D78" i="15"/>
  <c r="E78" i="15"/>
  <c r="D52" i="15"/>
  <c r="E52" i="15"/>
  <c r="D88" i="15"/>
  <c r="E88" i="15"/>
  <c r="D68" i="15"/>
  <c r="E68" i="15"/>
  <c r="D26" i="15"/>
  <c r="E26" i="15"/>
  <c r="D87" i="15"/>
  <c r="E87" i="15"/>
  <c r="D64" i="15"/>
  <c r="E64" i="15"/>
  <c r="D67" i="15"/>
  <c r="E67" i="15"/>
  <c r="D27" i="15"/>
  <c r="E27" i="15"/>
  <c r="D80" i="15"/>
  <c r="E80" i="15"/>
  <c r="D29" i="15"/>
  <c r="E29" i="15"/>
  <c r="D90" i="15"/>
  <c r="E90" i="15"/>
  <c r="D94" i="15"/>
  <c r="E94" i="15"/>
  <c r="D79" i="15"/>
  <c r="E79" i="15"/>
  <c r="D47" i="15"/>
  <c r="E47" i="15"/>
  <c r="D91" i="15"/>
  <c r="E91" i="15"/>
  <c r="D34" i="15"/>
  <c r="E34" i="15"/>
  <c r="D36" i="15"/>
  <c r="E36" i="15"/>
  <c r="D62" i="15"/>
  <c r="E62" i="15"/>
  <c r="D82" i="15"/>
  <c r="E82" i="15"/>
  <c r="D84" i="15"/>
  <c r="E84" i="15"/>
  <c r="D28" i="15"/>
  <c r="E28" i="15"/>
  <c r="D42" i="15"/>
  <c r="E42" i="15"/>
  <c r="D86" i="15"/>
  <c r="E86" i="15"/>
  <c r="D77" i="15"/>
  <c r="E77" i="15"/>
  <c r="D31" i="15"/>
  <c r="E31" i="15"/>
  <c r="D66" i="15"/>
  <c r="E66" i="15"/>
  <c r="D38" i="15"/>
  <c r="E38" i="15"/>
  <c r="D69" i="15"/>
  <c r="E69" i="15"/>
  <c r="D44" i="15"/>
  <c r="E44" i="15"/>
  <c r="D32" i="15"/>
  <c r="E32" i="15"/>
  <c r="D65" i="15"/>
  <c r="E65" i="15"/>
  <c r="D95" i="15"/>
  <c r="E95" i="15"/>
  <c r="D85" i="15"/>
  <c r="E85" i="15"/>
  <c r="D70" i="15"/>
  <c r="E70" i="15"/>
  <c r="D49" i="15"/>
  <c r="E49" i="15"/>
  <c r="D61" i="15"/>
  <c r="E61" i="15"/>
  <c r="D57" i="15"/>
  <c r="E57" i="15"/>
  <c r="D30" i="15"/>
  <c r="E30" i="15"/>
  <c r="D58" i="15"/>
  <c r="E58" i="15"/>
  <c r="D56" i="15"/>
  <c r="E56" i="15"/>
  <c r="D71" i="15"/>
  <c r="E71" i="15"/>
  <c r="D24" i="15"/>
  <c r="E24" i="15"/>
  <c r="D63" i="15"/>
  <c r="E63" i="15"/>
  <c r="D37" i="15"/>
  <c r="E37" i="15"/>
  <c r="D40" i="15"/>
  <c r="E40" i="15"/>
  <c r="D25" i="15"/>
  <c r="E25" i="15"/>
  <c r="D35" i="15"/>
  <c r="E35" i="15"/>
  <c r="D51" i="15"/>
  <c r="E51" i="15"/>
  <c r="D46" i="15"/>
  <c r="E46" i="15"/>
  <c r="E81" i="15"/>
  <c r="D72" i="15"/>
  <c r="E72" i="15"/>
  <c r="D73" i="15"/>
  <c r="E73" i="15"/>
  <c r="D54" i="15"/>
  <c r="E54" i="15"/>
  <c r="D89" i="15"/>
  <c r="E89" i="15"/>
  <c r="D45" i="15"/>
  <c r="E45" i="15"/>
  <c r="D74" i="15"/>
  <c r="E74" i="15"/>
  <c r="D75" i="15"/>
  <c r="E75" i="15"/>
  <c r="D48" i="15"/>
  <c r="E48" i="15"/>
  <c r="D59" i="15"/>
  <c r="E59" i="15"/>
  <c r="D43" i="15"/>
  <c r="E43" i="15"/>
  <c r="E92" i="15"/>
  <c r="D92" i="15"/>
  <c r="D20" i="15"/>
  <c r="E20" i="15"/>
  <c r="D7" i="15"/>
  <c r="E7" i="15"/>
  <c r="D21" i="15"/>
  <c r="E21" i="15"/>
  <c r="D22" i="15"/>
  <c r="E22" i="15"/>
  <c r="D14" i="15"/>
  <c r="E14" i="15"/>
  <c r="D8" i="15"/>
  <c r="E8" i="15"/>
  <c r="D19" i="15"/>
  <c r="E19" i="15"/>
  <c r="D15" i="15"/>
  <c r="E15" i="15"/>
  <c r="D13" i="15"/>
  <c r="E13" i="15"/>
  <c r="D9" i="15"/>
  <c r="E9" i="15"/>
  <c r="D18" i="15"/>
  <c r="E18" i="15"/>
  <c r="D12" i="15"/>
  <c r="E12" i="15"/>
  <c r="D10" i="15"/>
  <c r="E10" i="15"/>
  <c r="D16" i="15"/>
  <c r="E16" i="15"/>
  <c r="D17" i="15"/>
  <c r="E17" i="15"/>
  <c r="E11" i="15" l="1"/>
  <c r="D11" i="15"/>
  <c r="BF4" i="2"/>
  <c r="BG4" i="2"/>
  <c r="BC4" i="2" s="1"/>
  <c r="BD4" i="2" s="1"/>
  <c r="H93" i="15" s="1"/>
  <c r="BH4" i="2"/>
  <c r="BI4" i="2"/>
  <c r="BJ4" i="2"/>
  <c r="BK4" i="2"/>
  <c r="BL4" i="2"/>
  <c r="BM4" i="2"/>
  <c r="BN4" i="2"/>
  <c r="BO4" i="2"/>
  <c r="BC5" i="2"/>
  <c r="BD5" i="2" s="1"/>
  <c r="H33" i="15" s="1"/>
  <c r="BG5" i="2"/>
  <c r="BH5" i="2"/>
  <c r="BI5" i="2"/>
  <c r="BJ5" i="2"/>
  <c r="BK5" i="2"/>
  <c r="BL5" i="2"/>
  <c r="BM5" i="2"/>
  <c r="BN5" i="2"/>
  <c r="BO5" i="2"/>
  <c r="BG6" i="2"/>
  <c r="BH6" i="2"/>
  <c r="BI6" i="2"/>
  <c r="BJ6" i="2"/>
  <c r="BK6" i="2"/>
  <c r="BL6" i="2"/>
  <c r="BM6" i="2"/>
  <c r="BN6" i="2"/>
  <c r="BO6" i="2"/>
  <c r="BC7" i="2"/>
  <c r="BD7" i="2" s="1"/>
  <c r="H55" i="15" s="1"/>
  <c r="BG7" i="2"/>
  <c r="BH7" i="2"/>
  <c r="BI7" i="2"/>
  <c r="BJ7" i="2"/>
  <c r="BK7" i="2"/>
  <c r="BL7" i="2"/>
  <c r="BM7" i="2"/>
  <c r="BN7" i="2"/>
  <c r="BO7" i="2"/>
  <c r="BG8" i="2"/>
  <c r="BH8" i="2"/>
  <c r="BC8" i="2" s="1"/>
  <c r="BD8" i="2" s="1"/>
  <c r="H83" i="15" s="1"/>
  <c r="BI8" i="2"/>
  <c r="BJ8" i="2"/>
  <c r="BK8" i="2"/>
  <c r="BL8" i="2"/>
  <c r="BM8" i="2"/>
  <c r="BN8" i="2"/>
  <c r="BO8" i="2"/>
  <c r="BG9" i="2"/>
  <c r="BH9" i="2"/>
  <c r="BJ9" i="2"/>
  <c r="BK9" i="2"/>
  <c r="BL9" i="2"/>
  <c r="BM9" i="2"/>
  <c r="BN9" i="2"/>
  <c r="BO9" i="2"/>
  <c r="BC10" i="2"/>
  <c r="BD10" i="2" s="1"/>
  <c r="H53" i="15" s="1"/>
  <c r="BG10" i="2"/>
  <c r="BH10" i="2"/>
  <c r="BI10" i="2"/>
  <c r="BJ10" i="2"/>
  <c r="BK10" i="2"/>
  <c r="BL10" i="2"/>
  <c r="BM10" i="2"/>
  <c r="BN10" i="2"/>
  <c r="BO10" i="2"/>
  <c r="BG11" i="2"/>
  <c r="BH11" i="2"/>
  <c r="BI11" i="2"/>
  <c r="BJ11" i="2"/>
  <c r="BK11" i="2"/>
  <c r="BL11" i="2"/>
  <c r="BM11" i="2"/>
  <c r="BN11" i="2"/>
  <c r="BO11" i="2"/>
  <c r="BC12" i="2"/>
  <c r="BD12" i="2" s="1"/>
  <c r="H50" i="15" s="1"/>
  <c r="BG12" i="2"/>
  <c r="BH12" i="2"/>
  <c r="BI12" i="2"/>
  <c r="BJ12" i="2"/>
  <c r="BK12" i="2"/>
  <c r="BL12" i="2"/>
  <c r="BM12" i="2"/>
  <c r="BN12" i="2"/>
  <c r="BO12" i="2"/>
  <c r="BG13" i="2"/>
  <c r="BC13" i="2" s="1"/>
  <c r="BD13" i="2" s="1"/>
  <c r="H76" i="15" s="1"/>
  <c r="BH13" i="2"/>
  <c r="BI13" i="2"/>
  <c r="BJ13" i="2"/>
  <c r="BK13" i="2"/>
  <c r="BL13" i="2"/>
  <c r="BM13" i="2"/>
  <c r="BN13" i="2"/>
  <c r="BO13" i="2"/>
  <c r="BG14" i="2"/>
  <c r="BC14" i="2" s="1"/>
  <c r="BD14" i="2" s="1"/>
  <c r="H78" i="15" s="1"/>
  <c r="BH14" i="2"/>
  <c r="BI14" i="2"/>
  <c r="BJ14" i="2"/>
  <c r="BK14" i="2"/>
  <c r="BL14" i="2"/>
  <c r="BM14" i="2"/>
  <c r="BN14" i="2"/>
  <c r="BO14" i="2"/>
  <c r="BC15" i="2"/>
  <c r="BD15" i="2" s="1"/>
  <c r="H52" i="15" s="1"/>
  <c r="BG15" i="2"/>
  <c r="BH15" i="2"/>
  <c r="BI15" i="2"/>
  <c r="BJ15" i="2"/>
  <c r="BK15" i="2"/>
  <c r="BL15" i="2"/>
  <c r="BM15" i="2"/>
  <c r="BN15" i="2"/>
  <c r="BO15" i="2"/>
  <c r="BG16" i="2"/>
  <c r="BH16" i="2"/>
  <c r="BJ16" i="2"/>
  <c r="BK16" i="2"/>
  <c r="BL16" i="2"/>
  <c r="BM16" i="2"/>
  <c r="BN16" i="2"/>
  <c r="BO16" i="2"/>
  <c r="BF17" i="2"/>
  <c r="BE17" i="2"/>
  <c r="BC17" i="2"/>
  <c r="BD17" i="2" s="1"/>
  <c r="H68" i="15" s="1"/>
  <c r="BG17" i="2"/>
  <c r="BH17" i="2"/>
  <c r="BI17" i="2"/>
  <c r="BJ17" i="2"/>
  <c r="BK17" i="2"/>
  <c r="BL17" i="2"/>
  <c r="BM17" i="2"/>
  <c r="BN17" i="2"/>
  <c r="BO17" i="2"/>
  <c r="BC18" i="2"/>
  <c r="BD18" i="2" s="1"/>
  <c r="H26" i="15" s="1"/>
  <c r="BG18" i="2"/>
  <c r="BH18" i="2"/>
  <c r="BI18" i="2"/>
  <c r="BJ18" i="2"/>
  <c r="BK18" i="2"/>
  <c r="BL18" i="2"/>
  <c r="BM18" i="2"/>
  <c r="BN18" i="2"/>
  <c r="BO18" i="2"/>
  <c r="BG19" i="2"/>
  <c r="BC19" i="2" s="1"/>
  <c r="BD19" i="2" s="1"/>
  <c r="H87" i="15" s="1"/>
  <c r="BH19" i="2"/>
  <c r="BI19" i="2"/>
  <c r="BJ19" i="2"/>
  <c r="BK19" i="2"/>
  <c r="BL19" i="2"/>
  <c r="BM19" i="2"/>
  <c r="BN19" i="2"/>
  <c r="BO19" i="2"/>
  <c r="BC20" i="2"/>
  <c r="BD20" i="2" s="1"/>
  <c r="H64" i="15" s="1"/>
  <c r="BG20" i="2"/>
  <c r="BH20" i="2"/>
  <c r="BI20" i="2"/>
  <c r="BJ20" i="2"/>
  <c r="BK20" i="2"/>
  <c r="BL20" i="2"/>
  <c r="BM20" i="2"/>
  <c r="BN20" i="2"/>
  <c r="BO20" i="2"/>
  <c r="BF21" i="2"/>
  <c r="BE21" i="2"/>
  <c r="BC21" i="2"/>
  <c r="BD21" i="2" s="1"/>
  <c r="H67" i="15" s="1"/>
  <c r="BG21" i="2"/>
  <c r="BH21" i="2"/>
  <c r="BI21" i="2"/>
  <c r="BJ21" i="2"/>
  <c r="BK21" i="2"/>
  <c r="BL21" i="2"/>
  <c r="BM21" i="2"/>
  <c r="BN21" i="2"/>
  <c r="BO21" i="2"/>
  <c r="BC22" i="2"/>
  <c r="BD22" i="2" s="1"/>
  <c r="H27" i="15" s="1"/>
  <c r="BG22" i="2"/>
  <c r="BH22" i="2"/>
  <c r="BI22" i="2"/>
  <c r="BJ22" i="2"/>
  <c r="BK22" i="2"/>
  <c r="BL22" i="2"/>
  <c r="BM22" i="2"/>
  <c r="BN22" i="2"/>
  <c r="BO22" i="2"/>
  <c r="BG23" i="2"/>
  <c r="BC23" i="2" s="1"/>
  <c r="BD23" i="2" s="1"/>
  <c r="H80" i="15" s="1"/>
  <c r="BH23" i="2"/>
  <c r="BI23" i="2"/>
  <c r="BJ23" i="2"/>
  <c r="BK23" i="2"/>
  <c r="BL23" i="2"/>
  <c r="BM23" i="2"/>
  <c r="BN23" i="2"/>
  <c r="BO23" i="2"/>
  <c r="BC24" i="2"/>
  <c r="BD24" i="2" s="1"/>
  <c r="H29" i="15" s="1"/>
  <c r="BG24" i="2"/>
  <c r="BH24" i="2"/>
  <c r="BI24" i="2"/>
  <c r="BJ24" i="2"/>
  <c r="BK24" i="2"/>
  <c r="BL24" i="2"/>
  <c r="BM24" i="2"/>
  <c r="BN24" i="2"/>
  <c r="BO24" i="2"/>
  <c r="BG25" i="2"/>
  <c r="BC25" i="2" s="1"/>
  <c r="BD25" i="2" s="1"/>
  <c r="H90" i="15" s="1"/>
  <c r="BH25" i="2"/>
  <c r="BI25" i="2"/>
  <c r="BJ25" i="2"/>
  <c r="BK25" i="2"/>
  <c r="BL25" i="2"/>
  <c r="BM25" i="2"/>
  <c r="BN25" i="2"/>
  <c r="BO25" i="2"/>
  <c r="BF26" i="2"/>
  <c r="BJ26" i="2"/>
  <c r="BN26" i="2"/>
  <c r="BO26" i="2"/>
  <c r="G79" i="15"/>
  <c r="BF27" i="2"/>
  <c r="BJ27" i="2"/>
  <c r="BL27" i="2"/>
  <c r="BN27" i="2"/>
  <c r="BO27" i="2"/>
  <c r="BF28" i="2"/>
  <c r="BL28" i="2"/>
  <c r="BN28" i="2"/>
  <c r="BO28" i="2"/>
  <c r="BF29" i="2"/>
  <c r="BJ29" i="2"/>
  <c r="BL29" i="2"/>
  <c r="BN29" i="2"/>
  <c r="BO29" i="2"/>
  <c r="BF30" i="2"/>
  <c r="BJ30" i="2"/>
  <c r="BL30" i="2"/>
  <c r="BN30" i="2"/>
  <c r="BO30" i="2"/>
  <c r="BF31" i="2"/>
  <c r="BG31" i="2"/>
  <c r="BJ31" i="2"/>
  <c r="BL31" i="2"/>
  <c r="BN31" i="2"/>
  <c r="BO31" i="2"/>
  <c r="BF32" i="2"/>
  <c r="BH32" i="2"/>
  <c r="BJ32" i="2"/>
  <c r="BL32" i="2"/>
  <c r="BN32" i="2"/>
  <c r="BO32" i="2"/>
  <c r="BF33" i="2"/>
  <c r="BJ33" i="2"/>
  <c r="BL33" i="2"/>
  <c r="BN33" i="2"/>
  <c r="BO33" i="2"/>
  <c r="BF34" i="2"/>
  <c r="BJ34" i="2"/>
  <c r="BL34" i="2"/>
  <c r="BN34" i="2"/>
  <c r="BO34" i="2"/>
  <c r="BF35" i="2"/>
  <c r="BJ35" i="2"/>
  <c r="BL35" i="2"/>
  <c r="BN35" i="2"/>
  <c r="BO35" i="2"/>
  <c r="BF36" i="2"/>
  <c r="BJ36" i="2"/>
  <c r="BL36" i="2"/>
  <c r="BN36" i="2"/>
  <c r="BO36" i="2"/>
  <c r="BF37" i="2"/>
  <c r="BJ37" i="2"/>
  <c r="BL37" i="2"/>
  <c r="BN37" i="2"/>
  <c r="BO37" i="2"/>
  <c r="BF38" i="2"/>
  <c r="BJ38" i="2"/>
  <c r="BL38" i="2"/>
  <c r="BN38" i="2"/>
  <c r="BO38" i="2"/>
  <c r="BF39" i="2"/>
  <c r="BJ39" i="2"/>
  <c r="BL39" i="2"/>
  <c r="BN39" i="2"/>
  <c r="BO39" i="2"/>
  <c r="BF40" i="2"/>
  <c r="BJ40" i="2"/>
  <c r="BL40" i="2"/>
  <c r="BN40" i="2"/>
  <c r="BO40" i="2"/>
  <c r="BC41" i="2"/>
  <c r="BD41" i="2" s="1"/>
  <c r="H38" i="15" s="1"/>
  <c r="BG41" i="2"/>
  <c r="BH41" i="2"/>
  <c r="BI41" i="2"/>
  <c r="BJ41" i="2"/>
  <c r="BK41" i="2"/>
  <c r="BL41" i="2"/>
  <c r="BM41" i="2"/>
  <c r="BN41" i="2"/>
  <c r="BO41" i="2"/>
  <c r="BF42" i="2"/>
  <c r="BC42" i="2"/>
  <c r="BD42" i="2" s="1"/>
  <c r="H69" i="15" s="1"/>
  <c r="BH42" i="2"/>
  <c r="BI42" i="2"/>
  <c r="BJ42" i="2"/>
  <c r="BK42" i="2"/>
  <c r="BL42" i="2"/>
  <c r="BM42" i="2"/>
  <c r="BN42" i="2"/>
  <c r="BO42" i="2"/>
  <c r="BC43" i="2"/>
  <c r="BD43" i="2" s="1"/>
  <c r="H44" i="15" s="1"/>
  <c r="BG43" i="2"/>
  <c r="BH43" i="2"/>
  <c r="BI43" i="2"/>
  <c r="BJ43" i="2"/>
  <c r="BK43" i="2"/>
  <c r="BL43" i="2"/>
  <c r="BM43" i="2"/>
  <c r="BN43" i="2"/>
  <c r="BO43" i="2"/>
  <c r="BC44" i="2"/>
  <c r="BD44" i="2" s="1"/>
  <c r="H32" i="15" s="1"/>
  <c r="BG44" i="2"/>
  <c r="BH44" i="2"/>
  <c r="BI44" i="2"/>
  <c r="BJ44" i="2"/>
  <c r="BK44" i="2"/>
  <c r="BL44" i="2"/>
  <c r="BM44" i="2"/>
  <c r="BN44" i="2"/>
  <c r="BO44" i="2"/>
  <c r="BC45" i="2"/>
  <c r="BD45" i="2" s="1"/>
  <c r="H65" i="15" s="1"/>
  <c r="BG45" i="2"/>
  <c r="BH45" i="2"/>
  <c r="BI45" i="2"/>
  <c r="BJ45" i="2"/>
  <c r="BK45" i="2"/>
  <c r="BL45" i="2"/>
  <c r="BM45" i="2"/>
  <c r="BN45" i="2"/>
  <c r="BO45" i="2"/>
  <c r="BG46" i="2"/>
  <c r="BH46" i="2"/>
  <c r="BI46" i="2"/>
  <c r="BJ46" i="2"/>
  <c r="BK46" i="2"/>
  <c r="BL46" i="2"/>
  <c r="BM46" i="2"/>
  <c r="BN46" i="2"/>
  <c r="BO46" i="2"/>
  <c r="BC47" i="2"/>
  <c r="BD47" i="2" s="1"/>
  <c r="H85" i="15" s="1"/>
  <c r="BG47" i="2"/>
  <c r="BH47" i="2"/>
  <c r="BI47" i="2"/>
  <c r="BJ47" i="2"/>
  <c r="BK47" i="2"/>
  <c r="BL47" i="2"/>
  <c r="BM47" i="2"/>
  <c r="BN47" i="2"/>
  <c r="BO47" i="2"/>
  <c r="H70" i="15"/>
  <c r="H49" i="15"/>
  <c r="H30" i="15"/>
  <c r="H56" i="15"/>
  <c r="H71" i="15"/>
  <c r="H24" i="15"/>
  <c r="H37" i="15"/>
  <c r="H25" i="15"/>
  <c r="H51" i="15"/>
  <c r="H81" i="15"/>
  <c r="H72" i="15"/>
  <c r="H73" i="15"/>
  <c r="H45" i="15"/>
  <c r="H74" i="15"/>
  <c r="H75" i="15"/>
  <c r="F11" i="13"/>
  <c r="G11" i="13"/>
  <c r="G13" i="13"/>
  <c r="F15" i="13"/>
  <c r="F16" i="13"/>
  <c r="G16" i="13"/>
  <c r="F17" i="13"/>
  <c r="G17" i="13"/>
  <c r="F18" i="13"/>
  <c r="G18" i="13"/>
  <c r="F19" i="13"/>
  <c r="G19" i="13"/>
  <c r="F20" i="13"/>
  <c r="G20" i="13"/>
  <c r="F21" i="13"/>
  <c r="G21" i="13"/>
  <c r="F22" i="13"/>
  <c r="G22" i="13"/>
  <c r="BC4" i="3"/>
  <c r="BD4" i="3" s="1"/>
  <c r="BG4" i="3"/>
  <c r="BH4" i="3"/>
  <c r="BI4" i="3"/>
  <c r="BJ4" i="3"/>
  <c r="BK4" i="3"/>
  <c r="BL4" i="3"/>
  <c r="BM4" i="3"/>
  <c r="BN4" i="3"/>
  <c r="BO4" i="3"/>
  <c r="BP4" i="3"/>
  <c r="BC5" i="3"/>
  <c r="BD5" i="3" s="1"/>
  <c r="BH5" i="3"/>
  <c r="BI5" i="3"/>
  <c r="BJ5" i="3"/>
  <c r="BK5" i="3"/>
  <c r="BL5" i="3"/>
  <c r="BM5" i="3"/>
  <c r="BN5" i="3"/>
  <c r="BO5" i="3"/>
  <c r="BP5" i="3"/>
  <c r="BG6" i="3"/>
  <c r="BC6" i="3"/>
  <c r="BD6" i="3" s="1"/>
  <c r="BH6" i="3"/>
  <c r="BI6" i="3"/>
  <c r="BK6" i="3"/>
  <c r="BL6" i="3"/>
  <c r="BM6" i="3"/>
  <c r="BN6" i="3"/>
  <c r="BO6" i="3"/>
  <c r="BP6" i="3"/>
  <c r="BG7" i="3"/>
  <c r="BC7" i="3"/>
  <c r="BD7" i="3" s="1"/>
  <c r="BH7" i="3"/>
  <c r="BI7" i="3"/>
  <c r="BJ7" i="3"/>
  <c r="BK7" i="3"/>
  <c r="BL7" i="3"/>
  <c r="BM7" i="3"/>
  <c r="BN7" i="3"/>
  <c r="BO7" i="3"/>
  <c r="BP7" i="3"/>
  <c r="BH8" i="3"/>
  <c r="BI8" i="3"/>
  <c r="BJ8" i="3"/>
  <c r="BK8" i="3"/>
  <c r="BL8" i="3"/>
  <c r="BM8" i="3"/>
  <c r="BN8" i="3"/>
  <c r="BC8" i="3" s="1"/>
  <c r="BD8" i="3" s="1"/>
  <c r="BO8" i="3"/>
  <c r="BP8" i="3"/>
  <c r="BH9" i="3"/>
  <c r="BI9" i="3"/>
  <c r="BJ9" i="3"/>
  <c r="BK9" i="3"/>
  <c r="BL9" i="3"/>
  <c r="BM9" i="3"/>
  <c r="BN9" i="3"/>
  <c r="BO9" i="3"/>
  <c r="BP9" i="3"/>
  <c r="BH10" i="3"/>
  <c r="BI10" i="3"/>
  <c r="BJ10" i="3"/>
  <c r="BK10" i="3"/>
  <c r="BL10" i="3"/>
  <c r="BM10" i="3"/>
  <c r="BN10" i="3"/>
  <c r="BO10" i="3"/>
  <c r="BP10" i="3"/>
  <c r="BI4" i="1"/>
  <c r="BJ4" i="1"/>
  <c r="BK4" i="1"/>
  <c r="BL4" i="1"/>
  <c r="BM4" i="1"/>
  <c r="BO4" i="1"/>
  <c r="BP4" i="1"/>
  <c r="BQ4" i="1"/>
  <c r="BR4" i="1"/>
  <c r="BO5" i="1"/>
  <c r="BF5" i="1" s="1"/>
  <c r="BG5" i="1" s="1"/>
  <c r="BP5" i="1"/>
  <c r="BQ5" i="1"/>
  <c r="BR5" i="1"/>
  <c r="BJ6" i="1"/>
  <c r="BK6" i="1"/>
  <c r="BM6" i="1"/>
  <c r="BN6" i="1"/>
  <c r="BO6" i="1"/>
  <c r="BP6" i="1"/>
  <c r="BQ6" i="1"/>
  <c r="BR6" i="1"/>
  <c r="BM7" i="1"/>
  <c r="BO7" i="1"/>
  <c r="BP7" i="1"/>
  <c r="BQ7" i="1"/>
  <c r="BR7" i="1"/>
  <c r="BJ8" i="1"/>
  <c r="BK8" i="1"/>
  <c r="BM8" i="1"/>
  <c r="BO8" i="1"/>
  <c r="BP8" i="1"/>
  <c r="BQ8" i="1"/>
  <c r="BR8" i="1"/>
  <c r="BM9" i="1"/>
  <c r="BO9" i="1"/>
  <c r="BP9" i="1"/>
  <c r="BQ9" i="1"/>
  <c r="BR9" i="1"/>
  <c r="BJ10" i="1"/>
  <c r="BK10" i="1"/>
  <c r="BM10" i="1"/>
  <c r="BN10" i="1"/>
  <c r="BO10" i="1"/>
  <c r="BP10" i="1"/>
  <c r="BQ10" i="1"/>
  <c r="BR10" i="1"/>
  <c r="BM11" i="1"/>
  <c r="BO11" i="1"/>
  <c r="BP11" i="1"/>
  <c r="BQ11" i="1"/>
  <c r="BR11" i="1"/>
  <c r="BJ12" i="1"/>
  <c r="BK12" i="1"/>
  <c r="BL12" i="1"/>
  <c r="BO12" i="1"/>
  <c r="BP12" i="1"/>
  <c r="BQ12" i="1"/>
  <c r="BR12" i="1"/>
  <c r="BK13" i="1"/>
  <c r="BM13" i="1"/>
  <c r="BO13" i="1"/>
  <c r="BP13" i="1"/>
  <c r="BQ13" i="1"/>
  <c r="BR13" i="1"/>
  <c r="BJ14" i="1"/>
  <c r="BK14" i="1"/>
  <c r="BM14" i="1"/>
  <c r="BN14" i="1"/>
  <c r="BO14" i="1"/>
  <c r="BP14" i="1"/>
  <c r="BQ14" i="1"/>
  <c r="BR14" i="1"/>
  <c r="BK15" i="1"/>
  <c r="BO15" i="1"/>
  <c r="BP15" i="1"/>
  <c r="BQ15" i="1"/>
  <c r="BR15" i="1"/>
  <c r="BJ16" i="1"/>
  <c r="BK16" i="1"/>
  <c r="BL16" i="1"/>
  <c r="BM16" i="1"/>
  <c r="BN16" i="1"/>
  <c r="BO16" i="1"/>
  <c r="BP16" i="1"/>
  <c r="BQ16" i="1"/>
  <c r="BR16" i="1"/>
  <c r="BO17" i="1"/>
  <c r="BP17" i="1"/>
  <c r="BQ17" i="1"/>
  <c r="BR17" i="1"/>
  <c r="BJ18" i="1"/>
  <c r="BK18" i="1"/>
  <c r="BL18" i="1"/>
  <c r="BM18" i="1"/>
  <c r="BN18" i="1"/>
  <c r="BO18" i="1"/>
  <c r="BP18" i="1"/>
  <c r="BQ18" i="1"/>
  <c r="BR18" i="1"/>
  <c r="H7" i="15" l="1"/>
  <c r="H8" i="17"/>
  <c r="BG42" i="2"/>
  <c r="BL26" i="2"/>
  <c r="BC10" i="3"/>
  <c r="BD10" i="3" s="1"/>
  <c r="F12" i="13"/>
  <c r="BG10" i="3"/>
  <c r="BG9" i="3"/>
  <c r="BC9" i="3" s="1"/>
  <c r="BD9" i="3" s="1"/>
  <c r="BG8" i="3"/>
  <c r="BG5" i="3"/>
  <c r="BI11" i="1"/>
  <c r="BI9" i="1"/>
  <c r="BI7" i="1"/>
  <c r="BI5" i="1"/>
  <c r="BF47" i="2"/>
  <c r="BF46" i="2"/>
  <c r="BF45" i="2"/>
  <c r="BF44" i="2"/>
  <c r="BF43" i="2"/>
  <c r="BF25" i="2"/>
  <c r="BF24" i="2"/>
  <c r="BF23" i="2"/>
  <c r="BF22" i="2"/>
  <c r="BF20" i="2"/>
  <c r="BF19" i="2"/>
  <c r="BF18" i="2"/>
  <c r="BF16" i="2"/>
  <c r="BC16" i="2" s="1"/>
  <c r="BD16" i="2" s="1"/>
  <c r="H88" i="15" s="1"/>
  <c r="BF15" i="2"/>
  <c r="BF14" i="2"/>
  <c r="BF13" i="2"/>
  <c r="BF12" i="2"/>
  <c r="BF11" i="2"/>
  <c r="BF10" i="2"/>
  <c r="BF9" i="2"/>
  <c r="BF8" i="2"/>
  <c r="BF7" i="2"/>
  <c r="BF6" i="2"/>
  <c r="BF5" i="2"/>
  <c r="BM17" i="1"/>
  <c r="BM15" i="1"/>
  <c r="BM12" i="1"/>
  <c r="BM5" i="1"/>
  <c r="BJ28" i="2"/>
  <c r="G66" i="15"/>
  <c r="G31" i="15"/>
  <c r="G77" i="15"/>
  <c r="G86" i="15"/>
  <c r="G42" i="15"/>
  <c r="G28" i="15"/>
  <c r="G84" i="15"/>
  <c r="G82" i="15"/>
  <c r="G62" i="15"/>
  <c r="G34" i="15"/>
  <c r="G91" i="15"/>
  <c r="G47" i="15"/>
  <c r="G94" i="15"/>
  <c r="BN8" i="1"/>
  <c r="BN4" i="1"/>
  <c r="BN12" i="1"/>
  <c r="G75" i="15"/>
  <c r="G74" i="15"/>
  <c r="G67" i="15"/>
  <c r="BI16" i="2"/>
  <c r="H89" i="15"/>
  <c r="H54" i="15"/>
  <c r="H46" i="15"/>
  <c r="H35" i="15"/>
  <c r="H40" i="15"/>
  <c r="H63" i="15"/>
  <c r="H58" i="15"/>
  <c r="H61" i="15"/>
  <c r="BC46" i="2"/>
  <c r="BD46" i="2" s="1"/>
  <c r="H95" i="15" s="1"/>
  <c r="BI31" i="2"/>
  <c r="BI9" i="2"/>
  <c r="BC6" i="2"/>
  <c r="BD6" i="2" s="1"/>
  <c r="H41" i="15" s="1"/>
  <c r="BE41" i="2"/>
  <c r="G36" i="15"/>
  <c r="BE25" i="2"/>
  <c r="BE24" i="2"/>
  <c r="BE23" i="2"/>
  <c r="BE22" i="2"/>
  <c r="BE20" i="2"/>
  <c r="BE19" i="2"/>
  <c r="BE18" i="2"/>
  <c r="BJ6" i="3"/>
  <c r="BE4" i="3"/>
  <c r="BF9" i="1"/>
  <c r="BG9" i="1" s="1"/>
  <c r="H8" i="15" s="1"/>
  <c r="BL8" i="1"/>
  <c r="BL14" i="1"/>
  <c r="BF11" i="1"/>
  <c r="BG11" i="1" s="1"/>
  <c r="H15" i="15" s="1"/>
  <c r="BL10" i="1"/>
  <c r="BF7" i="1"/>
  <c r="BG7" i="1" s="1"/>
  <c r="H22" i="15" s="1"/>
  <c r="BL6" i="1"/>
  <c r="G68" i="15"/>
  <c r="BE16" i="2"/>
  <c r="BE15" i="2"/>
  <c r="BE14" i="2"/>
  <c r="BE13" i="2"/>
  <c r="BE12" i="2"/>
  <c r="BE11" i="2"/>
  <c r="BE4" i="2"/>
  <c r="BH4" i="1"/>
  <c r="H43" i="15"/>
  <c r="H59" i="15"/>
  <c r="H57" i="15"/>
  <c r="BC11" i="2"/>
  <c r="BD11" i="2" s="1"/>
  <c r="H60" i="15" s="1"/>
  <c r="BC9" i="2"/>
  <c r="BD9" i="2" s="1"/>
  <c r="H39" i="15" s="1"/>
  <c r="G93" i="15"/>
  <c r="G43" i="15"/>
  <c r="G59" i="15"/>
  <c r="I11" i="13"/>
  <c r="H48" i="15"/>
  <c r="G45" i="15"/>
  <c r="G89" i="15"/>
  <c r="G38" i="15"/>
  <c r="BH31" i="2"/>
  <c r="G90" i="15"/>
  <c r="G29" i="15"/>
  <c r="G80" i="15"/>
  <c r="G27" i="15"/>
  <c r="G64" i="15"/>
  <c r="G87" i="15"/>
  <c r="G26" i="15"/>
  <c r="G88" i="15"/>
  <c r="G52" i="15"/>
  <c r="G78" i="15"/>
  <c r="G76" i="15"/>
  <c r="G50" i="15"/>
  <c r="G60" i="15"/>
  <c r="G53" i="15"/>
  <c r="BF16" i="1"/>
  <c r="BG16" i="1" s="1"/>
  <c r="H10" i="15" s="1"/>
  <c r="G20" i="15"/>
  <c r="BF18" i="1"/>
  <c r="BG18" i="1" s="1"/>
  <c r="H17" i="15" s="1"/>
  <c r="BK17" i="1"/>
  <c r="BF17" i="1" s="1"/>
  <c r="BG17" i="1" s="1"/>
  <c r="H16" i="15" s="1"/>
  <c r="BF14" i="1"/>
  <c r="BG14" i="1" s="1"/>
  <c r="H18" i="15" s="1"/>
  <c r="BF12" i="1"/>
  <c r="H13" i="15" s="1"/>
  <c r="BK11" i="1"/>
  <c r="BF10" i="1"/>
  <c r="BG10" i="1" s="1"/>
  <c r="H19" i="15" s="1"/>
  <c r="BK9" i="1"/>
  <c r="BF8" i="1"/>
  <c r="BG8" i="1" s="1"/>
  <c r="H14" i="15" s="1"/>
  <c r="BK7" i="1"/>
  <c r="BF6" i="1"/>
  <c r="BG6" i="1" s="1"/>
  <c r="H21" i="15" s="1"/>
  <c r="BK5" i="1"/>
  <c r="BF4" i="1"/>
  <c r="BG4" i="1" s="1"/>
  <c r="H20" i="15" s="1"/>
  <c r="G54" i="15"/>
  <c r="G72" i="15"/>
  <c r="G46" i="15"/>
  <c r="G25" i="15"/>
  <c r="G37" i="15"/>
  <c r="G24" i="15"/>
  <c r="G56" i="15"/>
  <c r="G30" i="15"/>
  <c r="G61" i="15"/>
  <c r="G70" i="15"/>
  <c r="G95" i="15"/>
  <c r="BE46" i="2"/>
  <c r="G32" i="15"/>
  <c r="BE44" i="2"/>
  <c r="G69" i="15"/>
  <c r="BE42" i="2"/>
  <c r="G73" i="15"/>
  <c r="G81" i="15"/>
  <c r="G51" i="15"/>
  <c r="G35" i="15"/>
  <c r="G40" i="15"/>
  <c r="G63" i="15"/>
  <c r="G71" i="15"/>
  <c r="G58" i="15"/>
  <c r="G57" i="15"/>
  <c r="G49" i="15"/>
  <c r="G85" i="15"/>
  <c r="BE47" i="2"/>
  <c r="G65" i="15"/>
  <c r="BE45" i="2"/>
  <c r="G44" i="15"/>
  <c r="BE43" i="2"/>
  <c r="BM40" i="2"/>
  <c r="BC40" i="2"/>
  <c r="BD40" i="2" s="1"/>
  <c r="H66" i="15" s="1"/>
  <c r="BM39" i="2"/>
  <c r="BC39" i="2"/>
  <c r="BD39" i="2" s="1"/>
  <c r="H31" i="15" s="1"/>
  <c r="BM38" i="2"/>
  <c r="BM37" i="2"/>
  <c r="BM36" i="2"/>
  <c r="BC36" i="2"/>
  <c r="BD36" i="2" s="1"/>
  <c r="H42" i="15" s="1"/>
  <c r="BM35" i="2"/>
  <c r="BC35" i="2"/>
  <c r="BD35" i="2" s="1"/>
  <c r="H28" i="15" s="1"/>
  <c r="BM34" i="2"/>
  <c r="BC34" i="2"/>
  <c r="BD34" i="2" s="1"/>
  <c r="H84" i="15" s="1"/>
  <c r="BM33" i="2"/>
  <c r="BM32" i="2"/>
  <c r="BC32" i="2"/>
  <c r="BD32" i="2" s="1"/>
  <c r="H62" i="15" s="1"/>
  <c r="BF41" i="2"/>
  <c r="BH40" i="2"/>
  <c r="BK40" i="2"/>
  <c r="BI40" i="2"/>
  <c r="BE40" i="2"/>
  <c r="BG40" i="2"/>
  <c r="BH39" i="2"/>
  <c r="BK39" i="2"/>
  <c r="BI39" i="2"/>
  <c r="BE39" i="2"/>
  <c r="BG39" i="2"/>
  <c r="BH38" i="2"/>
  <c r="BK38" i="2"/>
  <c r="BI38" i="2"/>
  <c r="BG38" i="2"/>
  <c r="BC38" i="2" s="1"/>
  <c r="BD38" i="2" s="1"/>
  <c r="H77" i="15" s="1"/>
  <c r="BH37" i="2"/>
  <c r="BK37" i="2"/>
  <c r="BI37" i="2"/>
  <c r="BE37" i="2"/>
  <c r="BG37" i="2"/>
  <c r="BC37" i="2" s="1"/>
  <c r="BD37" i="2" s="1"/>
  <c r="H86" i="15" s="1"/>
  <c r="BH36" i="2"/>
  <c r="BK36" i="2"/>
  <c r="BI36" i="2"/>
  <c r="BG36" i="2"/>
  <c r="BH35" i="2"/>
  <c r="BK35" i="2"/>
  <c r="BI35" i="2"/>
  <c r="BE35" i="2"/>
  <c r="BG35" i="2"/>
  <c r="BH34" i="2"/>
  <c r="BK34" i="2"/>
  <c r="BI34" i="2"/>
  <c r="BE34" i="2"/>
  <c r="BG34" i="2"/>
  <c r="BH33" i="2"/>
  <c r="BK33" i="2"/>
  <c r="BI33" i="2"/>
  <c r="BE33" i="2"/>
  <c r="BG33" i="2"/>
  <c r="BC33" i="2" s="1"/>
  <c r="BD33" i="2" s="1"/>
  <c r="H82" i="15" s="1"/>
  <c r="BK32" i="2"/>
  <c r="BI32" i="2"/>
  <c r="BE32" i="2"/>
  <c r="BG32" i="2"/>
  <c r="BE31" i="2"/>
  <c r="BM31" i="2"/>
  <c r="BK31" i="2"/>
  <c r="BC31" i="2"/>
  <c r="BD31" i="2" s="1"/>
  <c r="H36" i="15" s="1"/>
  <c r="BH30" i="2"/>
  <c r="BK30" i="2"/>
  <c r="BI30" i="2"/>
  <c r="BG30" i="2"/>
  <c r="BH29" i="2"/>
  <c r="BK29" i="2"/>
  <c r="BI29" i="2"/>
  <c r="BG29" i="2"/>
  <c r="BH28" i="2"/>
  <c r="BK28" i="2"/>
  <c r="BI28" i="2"/>
  <c r="BG28" i="2"/>
  <c r="BH27" i="2"/>
  <c r="BK27" i="2"/>
  <c r="BI27" i="2"/>
  <c r="BG27" i="2"/>
  <c r="BH26" i="2"/>
  <c r="BK26" i="2"/>
  <c r="BI26" i="2"/>
  <c r="BG26" i="2"/>
  <c r="BM30" i="2"/>
  <c r="BC30" i="2"/>
  <c r="BD30" i="2" s="1"/>
  <c r="H34" i="15" s="1"/>
  <c r="BE30" i="2"/>
  <c r="BM29" i="2"/>
  <c r="BC29" i="2"/>
  <c r="BD29" i="2" s="1"/>
  <c r="H91" i="15" s="1"/>
  <c r="BE29" i="2"/>
  <c r="BM28" i="2"/>
  <c r="BC28" i="2"/>
  <c r="BD28" i="2" s="1"/>
  <c r="H47" i="15" s="1"/>
  <c r="BE28" i="2"/>
  <c r="BM27" i="2"/>
  <c r="BC27" i="2"/>
  <c r="BD27" i="2" s="1"/>
  <c r="H79" i="15" s="1"/>
  <c r="BE27" i="2"/>
  <c r="BM26" i="2"/>
  <c r="BC26" i="2"/>
  <c r="BD26" i="2" s="1"/>
  <c r="H94" i="15" s="1"/>
  <c r="BE26" i="2"/>
  <c r="G83" i="15"/>
  <c r="BE8" i="2"/>
  <c r="G41" i="15"/>
  <c r="BE6" i="2"/>
  <c r="BE10" i="2"/>
  <c r="G39" i="15"/>
  <c r="BE9" i="2"/>
  <c r="G55" i="15"/>
  <c r="BE7" i="2"/>
  <c r="G33" i="15"/>
  <c r="BE5" i="2"/>
  <c r="BE8" i="3"/>
  <c r="BE6" i="3"/>
  <c r="BE9" i="3"/>
  <c r="BE7" i="3"/>
  <c r="BE5" i="3"/>
  <c r="BN15" i="1"/>
  <c r="BJ15" i="1"/>
  <c r="BN13" i="1"/>
  <c r="BL13" i="1"/>
  <c r="BJ13" i="1"/>
  <c r="BL15" i="1"/>
  <c r="BI18" i="1"/>
  <c r="BN17" i="1"/>
  <c r="BL17" i="1"/>
  <c r="BJ17" i="1"/>
  <c r="BI17" i="1"/>
  <c r="BF15" i="1"/>
  <c r="BG15" i="1" s="1"/>
  <c r="H12" i="15" s="1"/>
  <c r="BI15" i="1"/>
  <c r="BF13" i="1"/>
  <c r="H9" i="15" s="1"/>
  <c r="BI13" i="1"/>
  <c r="BI16" i="1"/>
  <c r="BI14" i="1"/>
  <c r="BI12" i="1"/>
  <c r="BN11" i="1"/>
  <c r="BL11" i="1"/>
  <c r="BJ11" i="1"/>
  <c r="BI10" i="1"/>
  <c r="BN9" i="1"/>
  <c r="BL9" i="1"/>
  <c r="BJ9" i="1"/>
  <c r="BI8" i="1"/>
  <c r="BN7" i="1"/>
  <c r="BL7" i="1"/>
  <c r="BJ7" i="1"/>
  <c r="BI6" i="1"/>
  <c r="BN5" i="1"/>
  <c r="BL5" i="1"/>
  <c r="BJ5" i="1"/>
  <c r="G17" i="15"/>
  <c r="BH18" i="1"/>
  <c r="G10" i="15"/>
  <c r="BH16" i="1"/>
  <c r="G18" i="15"/>
  <c r="BH14" i="1"/>
  <c r="G13" i="15"/>
  <c r="BH12" i="1"/>
  <c r="G19" i="15"/>
  <c r="BH10" i="1"/>
  <c r="G14" i="15"/>
  <c r="BH8" i="1"/>
  <c r="G21" i="15"/>
  <c r="BH6" i="1"/>
  <c r="G16" i="15"/>
  <c r="BH17" i="1"/>
  <c r="G12" i="15"/>
  <c r="BH15" i="1"/>
  <c r="G9" i="15"/>
  <c r="G15" i="15"/>
  <c r="BH11" i="1"/>
  <c r="G8" i="15"/>
  <c r="BH9" i="1"/>
  <c r="G22" i="15"/>
  <c r="BH7" i="1"/>
  <c r="G7" i="15"/>
  <c r="BH5" i="1"/>
  <c r="BE38" i="2" l="1"/>
  <c r="BE36" i="2"/>
  <c r="H11" i="13"/>
  <c r="G48" i="15"/>
  <c r="G15" i="13"/>
  <c r="AM3" i="3" l="1"/>
  <c r="E22" i="12" l="1"/>
  <c r="D22" i="12"/>
  <c r="C22" i="12"/>
  <c r="E21" i="12"/>
  <c r="D21" i="12"/>
  <c r="C21" i="12"/>
  <c r="E20" i="12"/>
  <c r="D20" i="12"/>
  <c r="C20" i="12"/>
  <c r="E19" i="12"/>
  <c r="D19" i="12"/>
  <c r="C19" i="12"/>
  <c r="D18" i="12"/>
  <c r="C18" i="12"/>
  <c r="D17" i="12"/>
  <c r="C17" i="12"/>
  <c r="D16" i="12"/>
  <c r="D15" i="12" l="1"/>
  <c r="C15" i="12"/>
  <c r="F14" i="12"/>
  <c r="F13" i="12"/>
  <c r="D12" i="12"/>
  <c r="C12" i="12"/>
  <c r="D11" i="12"/>
  <c r="C11" i="12"/>
  <c r="C6" i="12"/>
  <c r="AV3" i="3"/>
  <c r="AW3" i="3" s="1"/>
  <c r="AQ3" i="3"/>
  <c r="BN3" i="3" s="1"/>
  <c r="AN3" i="3"/>
  <c r="AI3" i="3"/>
  <c r="AE3" i="3"/>
  <c r="BL3" i="3" s="1"/>
  <c r="AA3" i="3"/>
  <c r="BK3" i="3" s="1"/>
  <c r="W3" i="3"/>
  <c r="X3" i="3" s="1"/>
  <c r="S3" i="3"/>
  <c r="BI3" i="3" s="1"/>
  <c r="O3" i="3"/>
  <c r="P3" i="3" s="1"/>
  <c r="J3" i="3"/>
  <c r="I3" i="3"/>
  <c r="H3" i="3"/>
  <c r="E3" i="3"/>
  <c r="AQ3" i="2"/>
  <c r="AM3" i="2"/>
  <c r="AI3" i="2"/>
  <c r="AE3" i="2"/>
  <c r="AA3" i="2"/>
  <c r="S3" i="2"/>
  <c r="O3" i="2"/>
  <c r="J3" i="2"/>
  <c r="I3" i="2"/>
  <c r="H3" i="2"/>
  <c r="E3" i="2"/>
  <c r="AY3" i="1"/>
  <c r="AZ3" i="1" s="1"/>
  <c r="G22" i="12" s="1"/>
  <c r="AT3" i="1"/>
  <c r="AU3" i="1" s="1"/>
  <c r="AO3" i="1"/>
  <c r="AP3" i="1" s="1"/>
  <c r="AJ3" i="1"/>
  <c r="AK3" i="1" s="1"/>
  <c r="AE3" i="1"/>
  <c r="AF3" i="1" s="1"/>
  <c r="AA3" i="1"/>
  <c r="BM3" i="1" s="1"/>
  <c r="S3" i="1"/>
  <c r="T3" i="1" s="1"/>
  <c r="O3" i="1"/>
  <c r="J3" i="1"/>
  <c r="I3" i="1"/>
  <c r="H3" i="1"/>
  <c r="E3" i="1"/>
  <c r="BG3" i="2" l="1"/>
  <c r="BJ3" i="1"/>
  <c r="AF3" i="3"/>
  <c r="BR3" i="1"/>
  <c r="AB3" i="3"/>
  <c r="F12" i="12"/>
  <c r="F15" i="12"/>
  <c r="F19" i="12"/>
  <c r="W3" i="2"/>
  <c r="F20" i="12"/>
  <c r="F22" i="12"/>
  <c r="F17" i="12"/>
  <c r="F18" i="12"/>
  <c r="F21" i="12"/>
  <c r="BO3" i="1"/>
  <c r="G21" i="12"/>
  <c r="G20" i="12"/>
  <c r="G18" i="12"/>
  <c r="AF3" i="2"/>
  <c r="BK3" i="2"/>
  <c r="T3" i="3"/>
  <c r="BJ3" i="3"/>
  <c r="BP3" i="3"/>
  <c r="K3" i="3"/>
  <c r="BB3" i="3" s="1"/>
  <c r="K3" i="1"/>
  <c r="BI3" i="1" s="1"/>
  <c r="BH3" i="3"/>
  <c r="P3" i="2"/>
  <c r="AR3" i="3"/>
  <c r="BM3" i="3"/>
  <c r="BP3" i="1"/>
  <c r="BN3" i="1"/>
  <c r="W3" i="1"/>
  <c r="BL3" i="1" s="1"/>
  <c r="BK3" i="1"/>
  <c r="AB3" i="1"/>
  <c r="BQ3" i="1"/>
  <c r="G15" i="12"/>
  <c r="F11" i="12"/>
  <c r="G19" i="12"/>
  <c r="AB3" i="2"/>
  <c r="BJ3" i="2"/>
  <c r="AJ3" i="3"/>
  <c r="BO3" i="3"/>
  <c r="AJ3" i="2"/>
  <c r="BN3" i="2"/>
  <c r="BM3" i="2"/>
  <c r="AR3" i="2"/>
  <c r="BL3" i="2"/>
  <c r="AN3" i="2"/>
  <c r="BH3" i="2"/>
  <c r="T3" i="2"/>
  <c r="K3" i="2"/>
  <c r="P3" i="1"/>
  <c r="E16" i="12"/>
  <c r="BC3" i="3" l="1"/>
  <c r="BD3" i="3" s="1"/>
  <c r="BG3" i="3"/>
  <c r="BF3" i="1"/>
  <c r="BG3" i="1" s="1"/>
  <c r="BI3" i="2"/>
  <c r="L3" i="3"/>
  <c r="X3" i="2"/>
  <c r="G17" i="12"/>
  <c r="L3" i="1"/>
  <c r="G11" i="12" s="1"/>
  <c r="BE3" i="1"/>
  <c r="F16" i="12"/>
  <c r="X3" i="1"/>
  <c r="BH3" i="1" s="1"/>
  <c r="L3" i="2"/>
  <c r="BF3" i="2"/>
  <c r="BC3" i="2" s="1"/>
  <c r="G13" i="12"/>
  <c r="G11" i="15" l="1"/>
  <c r="H11" i="12"/>
  <c r="H11" i="15"/>
  <c r="I11" i="12"/>
  <c r="BE3" i="3"/>
  <c r="G16" i="12"/>
  <c r="BD3" i="2"/>
  <c r="H92" i="15" l="1"/>
  <c r="AV3" i="2"/>
  <c r="AW3" i="2" s="1"/>
  <c r="BB3" i="2" l="1"/>
  <c r="G92" i="15" s="1"/>
  <c r="BO3" i="2"/>
  <c r="BE3" i="2"/>
  <c r="F25" i="14"/>
  <c r="G21" i="14"/>
  <c r="F18" i="14"/>
  <c r="F16" i="14"/>
  <c r="H11" i="14"/>
  <c r="D18" i="14"/>
  <c r="E16" i="14"/>
  <c r="F15" i="14"/>
  <c r="F12" i="14"/>
  <c r="G22" i="14"/>
  <c r="D17" i="14"/>
  <c r="C18" i="14"/>
  <c r="D11" i="14"/>
  <c r="G17" i="14"/>
  <c r="F11" i="14"/>
  <c r="C21" i="14"/>
  <c r="F13" i="14"/>
  <c r="G18" i="14"/>
  <c r="C6" i="14"/>
  <c r="G20" i="14"/>
  <c r="G11" i="14"/>
  <c r="C20" i="14"/>
  <c r="F22" i="14"/>
  <c r="F14" i="14"/>
  <c r="F17" i="14"/>
  <c r="D19" i="14"/>
  <c r="G16" i="14"/>
  <c r="D12" i="14"/>
  <c r="C22" i="14"/>
  <c r="G19" i="14"/>
  <c r="C17" i="14"/>
  <c r="C12" i="14"/>
  <c r="D21" i="14"/>
  <c r="D15" i="14"/>
  <c r="F20" i="14"/>
  <c r="D22" i="14"/>
  <c r="G24" i="14"/>
  <c r="F21" i="14"/>
  <c r="F24" i="14"/>
  <c r="C11" i="14"/>
  <c r="C15" i="14"/>
  <c r="C19" i="14"/>
  <c r="F19" i="14"/>
  <c r="D16" i="14"/>
  <c r="G15" i="14"/>
  <c r="D20" i="14"/>
  <c r="G25" i="14"/>
  <c r="I11" i="14"/>
  <c r="BE10" i="3"/>
  <c r="E22" i="14"/>
  <c r="A10" i="3"/>
  <c r="G13" i="14"/>
</calcChain>
</file>

<file path=xl/sharedStrings.xml><?xml version="1.0" encoding="utf-8"?>
<sst xmlns="http://schemas.openxmlformats.org/spreadsheetml/2006/main" count="572" uniqueCount="223">
  <si>
    <t>শিক্ষার্থীর নাম</t>
  </si>
  <si>
    <t>রোল</t>
  </si>
  <si>
    <t>বাংলা</t>
  </si>
  <si>
    <t>ইংরেজি</t>
  </si>
  <si>
    <t>গনিত</t>
  </si>
  <si>
    <t>ধর্ম</t>
  </si>
  <si>
    <t>4র্থ বিষয়সহ GPA</t>
  </si>
  <si>
    <t>পদার্থ</t>
  </si>
  <si>
    <t>বাংলা-১ম_সৃজনশীল</t>
  </si>
  <si>
    <t>বাংলা-১ম_নৈব্যক্তিক</t>
  </si>
  <si>
    <t>বাংলা-২য়_সৃজনশীল</t>
  </si>
  <si>
    <t>বাংলা-২য়_নৈব্যক্তিক</t>
  </si>
  <si>
    <t>বাংলা-১ম_মোট</t>
  </si>
  <si>
    <t>বাংলা-২য়_মোট</t>
  </si>
  <si>
    <t>বাংলা_দুই পত্রে মোট</t>
  </si>
  <si>
    <t>বাংলা-Grade</t>
  </si>
  <si>
    <t>ইংরেজি-১ম</t>
  </si>
  <si>
    <t>ইংরেজি-2য়</t>
  </si>
  <si>
    <t>ইংরেজি_দুই পত্রে মোট</t>
  </si>
  <si>
    <t>ইংরেজি_ Grade</t>
  </si>
  <si>
    <t>গণিত_সৃজনশীল</t>
  </si>
  <si>
    <t>গণিত_নৈব্যক্তিক</t>
  </si>
  <si>
    <t>গণিত_মোট</t>
  </si>
  <si>
    <t>গণিত_Grade</t>
  </si>
  <si>
    <t>পদার্থ_সৃজনশীল</t>
  </si>
  <si>
    <t>পদার্থ_নৈব্যক্তিক</t>
  </si>
  <si>
    <t>পদার্থ_ব্যবহারীক</t>
  </si>
  <si>
    <t>পদার্থ_মোট</t>
  </si>
  <si>
    <t>পদার্থ_Grade</t>
  </si>
  <si>
    <t>BGS_সৃজনশীল</t>
  </si>
  <si>
    <t>BGS_নৈব্যক্তিক</t>
  </si>
  <si>
    <t>BGS_মোট</t>
  </si>
  <si>
    <t>BGS_Grade</t>
  </si>
  <si>
    <t>ধর্ম_সৃজনশীল</t>
  </si>
  <si>
    <t>ধর্ম_নৈব্যক্তিক</t>
  </si>
  <si>
    <t>ধর্ম_মোট</t>
  </si>
  <si>
    <t>ধর্ম_Grade</t>
  </si>
  <si>
    <t>জীব বিজ্ঞান_নৈব্যক্তিক</t>
  </si>
  <si>
    <t>জীব বিজ্ঞান_মোট</t>
  </si>
  <si>
    <t>জীব বিজ্ঞান_Grade</t>
  </si>
  <si>
    <t>উঃ গণিত_নৈব্যক্তিক</t>
  </si>
  <si>
    <t>উঃ গণিত_ব্যবহারীক</t>
  </si>
  <si>
    <t>উঃ গণিত_মোট</t>
  </si>
  <si>
    <t>উঃ গণিত_Grade</t>
  </si>
  <si>
    <t>ICT_নৈব্যক্তিক</t>
  </si>
  <si>
    <t>ICT_ব্যবহারীক</t>
  </si>
  <si>
    <t>ICT_মোট</t>
  </si>
  <si>
    <t>ICT_Grade</t>
  </si>
  <si>
    <t>Total Marks</t>
  </si>
  <si>
    <t>ICT</t>
  </si>
  <si>
    <t>BGS</t>
  </si>
  <si>
    <t>রাসায়ন</t>
  </si>
  <si>
    <t>জীববিজ্ঞান</t>
  </si>
  <si>
    <t>উঃ গণিত</t>
  </si>
  <si>
    <t>উঃ গণিত_সৃজনশীল</t>
  </si>
  <si>
    <t>জীব বিজ্ঞান_সৃজনশীল</t>
  </si>
  <si>
    <t>রসায়ন_সৃজনশীল</t>
  </si>
  <si>
    <t>রসায়ন_নৈব্যক্তিক</t>
  </si>
  <si>
    <t>রসায়ন_ব্যবহারীক</t>
  </si>
  <si>
    <t>রসায়ন_মোট</t>
  </si>
  <si>
    <t>রসায়ন_Grade</t>
  </si>
  <si>
    <t>ভূগোল_সৃজনশীল</t>
  </si>
  <si>
    <t>ভূগোল_নৈব্যক্তিক</t>
  </si>
  <si>
    <t>ভূগোল_মোট</t>
  </si>
  <si>
    <t>ভূগোল_Grade</t>
  </si>
  <si>
    <t>বিজ্ঞান_সৃজনশীল</t>
  </si>
  <si>
    <t>বিজ্ঞান_নৈব্যক্তিক</t>
  </si>
  <si>
    <t>বিজ্ঞান_মোট</t>
  </si>
  <si>
    <t>বিজ্ঞান_Grade</t>
  </si>
  <si>
    <t>ইতিহাস_সৃজনশীল</t>
  </si>
  <si>
    <t>ইতিহাস_নৈব্যক্তিক</t>
  </si>
  <si>
    <t>ইতিহাস_মোট</t>
  </si>
  <si>
    <t>ইতিহাস_Grade</t>
  </si>
  <si>
    <t>পৌরনীতি/অর্থনীতি_সৃজনশীল</t>
  </si>
  <si>
    <t>পৌরনীতি/অর্থনীতি_নৈব্যক্তিক</t>
  </si>
  <si>
    <t>পৌরনীতি/অর্থনীতি_মোট</t>
  </si>
  <si>
    <t>পৌরনীতি/অর্থনীতি_Grade</t>
  </si>
  <si>
    <t>কৃষি শিক্ষা_সৃজনশীল</t>
  </si>
  <si>
    <t>কৃষি শিক্ষা_নৈব্যক্তিক</t>
  </si>
  <si>
    <t>কৃষি শিক্ষা_ব্যবহারীক</t>
  </si>
  <si>
    <t>কৃষি শিক্ষা_মোট</t>
  </si>
  <si>
    <t>কৃষি শিক্ষা_Grade</t>
  </si>
  <si>
    <t>ভূগোল</t>
  </si>
  <si>
    <t>বিজ্ঞান</t>
  </si>
  <si>
    <t>ইতিহাস</t>
  </si>
  <si>
    <t>পৌর/অর্থ</t>
  </si>
  <si>
    <t>কৃষি</t>
  </si>
  <si>
    <t>ব্যবসায় উদ্যোগ_সৃজনশীল</t>
  </si>
  <si>
    <t>ব্যবসায় উদ্যোগ_নৈব্যক্তিক</t>
  </si>
  <si>
    <t>ব্যবসায় উদ্যোগ_মোট</t>
  </si>
  <si>
    <t>ব্যবসায় উদ্যোগ_Grade</t>
  </si>
  <si>
    <t>ফিন্যান্স ও ব্যংকিং_সৃজনশীল</t>
  </si>
  <si>
    <t>ফিন্যান্স ও ব্যংকিং_নৈব্যক্তিক</t>
  </si>
  <si>
    <t>ফিন্যান্স ও ব্যংকিং_মোট</t>
  </si>
  <si>
    <t>ফিন্যান্স ও ব্যংকিং_Grade</t>
  </si>
  <si>
    <t>হিসাব বিজ্ঞান_সৃজনশীল</t>
  </si>
  <si>
    <t>হিসাব বিজ্ঞান_নৈব্যক্তিক</t>
  </si>
  <si>
    <t>হিসাব বিজ্ঞান_মোট</t>
  </si>
  <si>
    <t>হিসাব বিজ্ঞান_Grade</t>
  </si>
  <si>
    <t>ব্যবসায় উদ্যোগ</t>
  </si>
  <si>
    <t>ফিন্যান্স</t>
  </si>
  <si>
    <t>হিসাব বিজ্ঞান</t>
  </si>
  <si>
    <t>বাংলা সৃজনশীল মোট</t>
  </si>
  <si>
    <t>বাংলা নৈব্যক্তিক মোট</t>
  </si>
  <si>
    <t>GP</t>
  </si>
  <si>
    <t>wgiæLvjx ¯‹zj GÛ K‡jR</t>
  </si>
  <si>
    <t>b¤^icÎ</t>
  </si>
  <si>
    <t>wkÿv_©xi bvg</t>
  </si>
  <si>
    <t>‡kªwY:</t>
  </si>
  <si>
    <t>‡ivj:</t>
  </si>
  <si>
    <t>kvLv:</t>
  </si>
  <si>
    <t>welq/c‡Îi bvg</t>
  </si>
  <si>
    <t>m„Rbkxj</t>
  </si>
  <si>
    <t>‰be¨w³K</t>
  </si>
  <si>
    <t>e¨envwiK</t>
  </si>
  <si>
    <t>‡gvU</t>
  </si>
  <si>
    <t>Grade</t>
  </si>
  <si>
    <t>me©‡gvU</t>
  </si>
  <si>
    <t>GPA</t>
  </si>
  <si>
    <t>evsjv 1g</t>
  </si>
  <si>
    <t>evsjv 2q</t>
  </si>
  <si>
    <t>Bs‡iwR 1g</t>
  </si>
  <si>
    <t>Bs‡iwR 2q</t>
  </si>
  <si>
    <t>MwYZ</t>
  </si>
  <si>
    <t>ag© I ˆbwZK wkÿv</t>
  </si>
  <si>
    <t>Z_¨ I ‡hvMv‡hvM cÖhyw³</t>
  </si>
  <si>
    <t>weÁvb</t>
  </si>
  <si>
    <t>evsjv‡`k I wek¦ cwiPq</t>
  </si>
  <si>
    <t>‡kÖwb wkÿ‡Ki ¯^vÿi</t>
  </si>
  <si>
    <t>c`v_© weÁvb</t>
  </si>
  <si>
    <t>imvqb weÁvb</t>
  </si>
  <si>
    <t>Rxe weÁvb</t>
  </si>
  <si>
    <t>gvbweK</t>
  </si>
  <si>
    <t>f‚‡Mvj I cwi‡ek</t>
  </si>
  <si>
    <t xml:space="preserve"> weÁvb</t>
  </si>
  <si>
    <t xml:space="preserve"> BwZnvm </t>
  </si>
  <si>
    <t>‡cŠibxwZ/A_©bxwZ</t>
  </si>
  <si>
    <t>K…wl wkÿv</t>
  </si>
  <si>
    <t>e¨emv</t>
  </si>
  <si>
    <t>e¨emvq D‡`¨vM</t>
  </si>
  <si>
    <t>wdb¨vÝ</t>
  </si>
  <si>
    <t>wnmve weÁvb</t>
  </si>
  <si>
    <t>Developed by Md. Parvej Talukder</t>
  </si>
  <si>
    <t>beg</t>
  </si>
  <si>
    <t>cÖwZôvb cÖav‡bi ¯^vÿi</t>
  </si>
  <si>
    <t>জীব বিজ্ঞান_ব্যবহারীক</t>
  </si>
  <si>
    <t>মোট ফেল করা বিষয়</t>
  </si>
  <si>
    <t>মোট ফেল করা বিষয়</t>
  </si>
  <si>
    <t>৪র্থ বিষয়সহ GPA</t>
  </si>
  <si>
    <t>মেরিট পজিশন</t>
  </si>
  <si>
    <t>wgiæLvjx ¯‹zj A¨vÛ K‡jR</t>
  </si>
  <si>
    <t>Avwgbv Av³vi Rvwib</t>
  </si>
  <si>
    <t>dvwZgv Av³vi wgjv</t>
  </si>
  <si>
    <t>evwl©K cixÿv-2025</t>
  </si>
  <si>
    <t>Group</t>
  </si>
  <si>
    <t>DËxY© wkÿv_©x‡`i ZvwjKv (9g ‡_‡K 10g)</t>
  </si>
  <si>
    <t>avivevwnK g~j¨vqb</t>
  </si>
  <si>
    <t>kvixwiK wkÿv, ¯^v¯’¨ weÁvb I †Ljvayjv</t>
  </si>
  <si>
    <t>K¨vwiqvi wkÿv</t>
  </si>
  <si>
    <t>শারীরিক শিক্ষা</t>
  </si>
  <si>
    <t>শারীরিক শিক্ষা Grade</t>
  </si>
  <si>
    <t>ক্যারিয়ার শিক্ষা</t>
  </si>
  <si>
    <t>ক্যারিয়ার শিক্ষা Grade</t>
  </si>
  <si>
    <t>AY©e nvIjv`vi</t>
  </si>
  <si>
    <t xml:space="preserve"> </t>
  </si>
  <si>
    <t>বি: বিবেচনা</t>
  </si>
  <si>
    <t>‡kÖwY wfwËK †gav ZvwjKv</t>
  </si>
  <si>
    <t>Six to Seven</t>
  </si>
  <si>
    <t>Seven to Eight</t>
  </si>
  <si>
    <t>Eight to Nine</t>
  </si>
  <si>
    <t>Nine to Ten</t>
  </si>
  <si>
    <t>Zvdwiqv gwY</t>
  </si>
  <si>
    <t>Zvmwbqv Av³vi</t>
  </si>
  <si>
    <t>L</t>
  </si>
  <si>
    <t>Awf‡lK †ecvix</t>
  </si>
  <si>
    <t>K</t>
  </si>
  <si>
    <t>cÖÁv wek^vm</t>
  </si>
  <si>
    <t>‡gnRvexb</t>
  </si>
  <si>
    <t>‡Mvjvg ivwd MvRx</t>
  </si>
  <si>
    <t>RvbœvZzj gvIqv ¯^Y©v</t>
  </si>
  <si>
    <t>‡gvt mvweŸi †nv‡mb</t>
  </si>
  <si>
    <t>gybgyb Av³vi</t>
  </si>
  <si>
    <t>iæKvBqv</t>
  </si>
  <si>
    <t>Aa© evwl©K cixÿv-2026</t>
  </si>
  <si>
    <t>Aa© evwl©K cixÿv-2026, beg †kÖwY, weÁvb wefvM</t>
  </si>
  <si>
    <t>Aa© evwl©K cixÿv-2026, beg †kÖwY, gvbweK wefvM</t>
  </si>
  <si>
    <t>Aa© evwl©K cixÿv-2026, beg ‡kÖwY, e¨emvq wkÿv wefvM</t>
  </si>
  <si>
    <t>Aa© evwl©K cixÿv 2026</t>
  </si>
  <si>
    <r>
      <t xml:space="preserve">Dc‡Rjv: gVevwoqv, †Rjv: wc‡ivRcyi, </t>
    </r>
    <r>
      <rPr>
        <sz val="15"/>
        <color theme="1"/>
        <rFont val="Times New Roman"/>
        <family val="1"/>
      </rPr>
      <t>EIIN-102726, web- www.mssac.edu.bd</t>
    </r>
  </si>
  <si>
    <t>কামারকাঠী নবকুমার ইনস্টিটিউশন</t>
  </si>
  <si>
    <t>মোসাঃ তাসমিম</t>
  </si>
  <si>
    <t>রুদাইনা রোজা</t>
  </si>
  <si>
    <t>হাফসা জাহান মিম</t>
  </si>
  <si>
    <t>জান্নাতুল ফেরদৌস</t>
  </si>
  <si>
    <t>জয়শ্রী ঘোষ</t>
  </si>
  <si>
    <t>মোঃ সাজিদ</t>
  </si>
  <si>
    <t>সৈকত হালদার</t>
  </si>
  <si>
    <t>মোঃ তাওহীদ</t>
  </si>
  <si>
    <t>সাইমুন আহমেদ</t>
  </si>
  <si>
    <t xml:space="preserve"> মোসাঃ আনিসা</t>
  </si>
  <si>
    <t>উম্মে হাফসা</t>
  </si>
  <si>
    <t>মোঃ মাহিন মোল্লা</t>
  </si>
  <si>
    <t>সুমাইয়া আক্তার</t>
  </si>
  <si>
    <t>মোঃ শাওন শেখ</t>
  </si>
  <si>
    <t xml:space="preserve">মোঃ ইসান </t>
  </si>
  <si>
    <t>নিরব হাওলাদার</t>
  </si>
  <si>
    <t>মোসাঃস্নেহা</t>
  </si>
  <si>
    <t>মোসাঃসানজিদা</t>
  </si>
  <si>
    <t>মোঃ তামিম</t>
  </si>
  <si>
    <t>ফাতেমা আক্তার</t>
  </si>
  <si>
    <t>সাব্বির হোসেন</t>
  </si>
  <si>
    <t>মোঃহৃদয়</t>
  </si>
  <si>
    <t>মিথিয়া রহমান</t>
  </si>
  <si>
    <t>অর্নব মিস্ত্রী</t>
  </si>
  <si>
    <t>নাবিল মোল্লা</t>
  </si>
  <si>
    <t>মোঃ তানবির</t>
  </si>
  <si>
    <t>মোঃ নেছার উদ্দীন</t>
  </si>
  <si>
    <t>জিসান হাওলাদার</t>
  </si>
  <si>
    <t>e¨emvq wkÿv</t>
  </si>
  <si>
    <t>Summary Sheet</t>
  </si>
  <si>
    <t>KvgviKvVx beKzgvi Bbw÷wUDkb</t>
  </si>
  <si>
    <t>‡bQvivev`, wc‡ivRcyi|</t>
  </si>
  <si>
    <t>D”PZi MwYZ/K…wl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</si>
</sst>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5000445]0"/>
    <numFmt numFmtId="165" formatCode="[$-5000445]0.####E+000"/>
  </numFmts>
  <fonts count="40">
    <font>
      <sz val="11"/>
      <color theme="1"/>
      <name val="Calibri"/>
      <family val="2"/>
      <scheme val="minor"/>
    </font>
    <font>
      <sz val="12"/>
      <color theme="1"/>
      <name val="NikoshBAN"/>
    </font>
    <font>
      <b/>
      <sz val="12"/>
      <color theme="1"/>
      <name val="NikoshBAN"/>
    </font>
    <font>
      <sz val="12"/>
      <color theme="1"/>
      <name val="SutonnyMJ"/>
    </font>
    <font>
      <sz val="15"/>
      <color theme="1"/>
      <name val="SutonnyMJ"/>
    </font>
    <font>
      <b/>
      <u/>
      <sz val="19"/>
      <color theme="1"/>
      <name val="SutonnyMJ"/>
    </font>
    <font>
      <b/>
      <sz val="23"/>
      <color rgb="FF0070C0"/>
      <name val="SutonnyMJ"/>
    </font>
    <font>
      <b/>
      <sz val="14"/>
      <color theme="1"/>
      <name val="SutonnyMJ"/>
    </font>
    <font>
      <b/>
      <sz val="7"/>
      <color theme="1"/>
      <name val="SutonnyMJ"/>
    </font>
    <font>
      <b/>
      <sz val="1"/>
      <color theme="1"/>
      <name val="SutonnyMJ"/>
    </font>
    <font>
      <b/>
      <sz val="14"/>
      <color theme="1"/>
      <name val="NikoshBAN"/>
    </font>
    <font>
      <sz val="8"/>
      <color theme="1"/>
      <name val="Calibri"/>
      <family val="2"/>
      <scheme val="minor"/>
    </font>
    <font>
      <sz val="13"/>
      <color theme="1"/>
      <name val="SutonnyMJ"/>
    </font>
    <font>
      <sz val="13"/>
      <color theme="1"/>
      <name val="NikoshBAN"/>
    </font>
    <font>
      <sz val="7"/>
      <color theme="1"/>
      <name val="SutonnyMJ"/>
    </font>
    <font>
      <sz val="11"/>
      <color theme="1"/>
      <name val="SutonnyMJ"/>
    </font>
    <font>
      <sz val="16"/>
      <color theme="1"/>
      <name val="SutonnyMJ"/>
    </font>
    <font>
      <sz val="18"/>
      <color theme="1"/>
      <name val="SutonnyMJ"/>
    </font>
    <font>
      <sz val="16"/>
      <color theme="1"/>
      <name val="NikoshBAN"/>
    </font>
    <font>
      <sz val="16"/>
      <color theme="1"/>
      <name val="Times New Roman"/>
      <family val="1"/>
    </font>
    <font>
      <b/>
      <sz val="16"/>
      <color theme="1"/>
      <name val="NikoshBAN"/>
    </font>
    <font>
      <b/>
      <sz val="16"/>
      <color theme="1"/>
      <name val="Prestige Elite Std"/>
      <family val="3"/>
    </font>
    <font>
      <sz val="20"/>
      <color theme="1"/>
      <name val="SutonnyMJ"/>
    </font>
    <font>
      <sz val="16"/>
      <color theme="1"/>
      <name val="Calibri"/>
      <family val="2"/>
      <scheme val="minor"/>
    </font>
    <font>
      <sz val="22"/>
      <color theme="1"/>
      <name val="SutonnyMJ"/>
    </font>
    <font>
      <sz val="36"/>
      <color theme="1"/>
      <name val="SutonnyMJ"/>
    </font>
    <font>
      <sz val="14"/>
      <color theme="1"/>
      <name val="SutonnyMJ"/>
    </font>
    <font>
      <sz val="20"/>
      <color theme="1"/>
      <name val="Calibri"/>
      <family val="2"/>
      <scheme val="minor"/>
    </font>
    <font>
      <sz val="26"/>
      <color theme="1"/>
      <name val="SutonnyMJ"/>
    </font>
    <font>
      <sz val="36"/>
      <color rgb="FF00B050"/>
      <name val="Shorif Ador Bijoy52"/>
    </font>
    <font>
      <sz val="12"/>
      <color rgb="FF002060"/>
      <name val="NikoshBAN"/>
    </font>
    <font>
      <sz val="15"/>
      <color theme="1"/>
      <name val="Times New Roman"/>
      <family val="1"/>
    </font>
    <font>
      <sz val="28"/>
      <color rgb="FFFF0000"/>
      <name val="Nikosh"/>
    </font>
    <font>
      <sz val="10"/>
      <color theme="1"/>
      <name val="SutonnyMJ"/>
    </font>
    <font>
      <sz val="12"/>
      <color theme="1"/>
      <name val="SutonnyOMJ"/>
    </font>
    <font>
      <sz val="12"/>
      <color theme="1"/>
      <name val="Times New Roman"/>
      <family val="1"/>
    </font>
    <font>
      <sz val="14"/>
      <color theme="1"/>
      <name val="SutonnyOMJ"/>
    </font>
    <font>
      <b/>
      <sz val="12"/>
      <color theme="1"/>
      <name val="SutonnyOMJ"/>
    </font>
    <font>
      <sz val="18"/>
      <color theme="1"/>
      <name val="Calibri"/>
      <family val="2"/>
      <scheme val="minor"/>
    </font>
    <font>
      <sz val="36"/>
      <color rgb="FF00B050"/>
      <name val="SutonnyMJ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1" xfId="0" applyFont="1" applyBorder="1" applyAlignment="1">
      <alignment horizontal="left" textRotation="90"/>
    </xf>
    <xf numFmtId="2" fontId="1" fillId="0" borderId="1" xfId="0" applyNumberFormat="1" applyFont="1" applyBorder="1" applyAlignment="1">
      <alignment horizontal="left" textRotation="90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 textRotation="90"/>
    </xf>
    <xf numFmtId="0" fontId="1" fillId="0" borderId="3" xfId="0" applyFont="1" applyBorder="1" applyAlignment="1">
      <alignment horizontal="left" textRotation="90"/>
    </xf>
    <xf numFmtId="0" fontId="1" fillId="0" borderId="4" xfId="0" applyFont="1" applyBorder="1" applyAlignment="1">
      <alignment horizontal="left" textRotation="90"/>
    </xf>
    <xf numFmtId="0" fontId="1" fillId="0" borderId="5" xfId="0" applyFont="1" applyBorder="1" applyAlignment="1">
      <alignment horizontal="left" textRotation="90"/>
    </xf>
    <xf numFmtId="2" fontId="1" fillId="0" borderId="6" xfId="0" applyNumberFormat="1" applyFont="1" applyBorder="1" applyAlignment="1">
      <alignment horizontal="left" textRotation="90"/>
    </xf>
    <xf numFmtId="0" fontId="1" fillId="0" borderId="7" xfId="0" applyFont="1" applyBorder="1" applyAlignment="1">
      <alignment horizontal="left" textRotation="90"/>
    </xf>
    <xf numFmtId="0" fontId="1" fillId="0" borderId="1" xfId="0" applyFont="1" applyFill="1" applyBorder="1" applyAlignment="1">
      <alignment horizontal="left"/>
    </xf>
    <xf numFmtId="164" fontId="1" fillId="0" borderId="8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2" fontId="1" fillId="0" borderId="10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2" borderId="1" xfId="0" applyFont="1" applyFill="1" applyBorder="1" applyAlignment="1">
      <alignment horizontal="left" textRotation="90"/>
    </xf>
    <xf numFmtId="0" fontId="1" fillId="2" borderId="1" xfId="0" applyFont="1" applyFill="1" applyBorder="1" applyAlignment="1">
      <alignment horizontal="center" textRotation="90"/>
    </xf>
    <xf numFmtId="2" fontId="2" fillId="2" borderId="1" xfId="0" applyNumberFormat="1" applyFont="1" applyFill="1" applyBorder="1" applyAlignment="1">
      <alignment horizontal="center" textRotation="90"/>
    </xf>
    <xf numFmtId="2" fontId="1" fillId="2" borderId="1" xfId="0" applyNumberFormat="1" applyFont="1" applyFill="1" applyBorder="1" applyAlignment="1">
      <alignment horizontal="left" textRotation="90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2" fontId="1" fillId="3" borderId="1" xfId="0" applyNumberFormat="1" applyFont="1" applyFill="1" applyBorder="1" applyAlignment="1">
      <alignment horizontal="left"/>
    </xf>
    <xf numFmtId="0" fontId="3" fillId="0" borderId="0" xfId="0" applyFont="1"/>
    <xf numFmtId="0" fontId="1" fillId="2" borderId="1" xfId="0" applyFont="1" applyFill="1" applyBorder="1" applyAlignment="1">
      <alignment horizontal="center" vertical="center" textRotation="90"/>
    </xf>
    <xf numFmtId="0" fontId="8" fillId="0" borderId="15" xfId="0" applyFont="1" applyBorder="1" applyAlignment="1">
      <alignment horizontal="center" vertical="center" wrapText="1"/>
    </xf>
    <xf numFmtId="0" fontId="0" fillId="0" borderId="0" xfId="0" applyBorder="1"/>
    <xf numFmtId="0" fontId="0" fillId="0" borderId="16" xfId="0" applyBorder="1"/>
    <xf numFmtId="0" fontId="7" fillId="0" borderId="1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11" fillId="0" borderId="15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5" fillId="0" borderId="15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2" fontId="13" fillId="0" borderId="16" xfId="0" applyNumberFormat="1" applyFont="1" applyBorder="1" applyAlignment="1">
      <alignment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textRotation="90" wrapText="1"/>
    </xf>
    <xf numFmtId="0" fontId="16" fillId="4" borderId="1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/>
    </xf>
    <xf numFmtId="2" fontId="1" fillId="5" borderId="1" xfId="0" applyNumberFormat="1" applyFont="1" applyFill="1" applyBorder="1" applyAlignment="1">
      <alignment horizontal="left"/>
    </xf>
    <xf numFmtId="0" fontId="3" fillId="0" borderId="1" xfId="0" applyFont="1" applyBorder="1"/>
    <xf numFmtId="0" fontId="3" fillId="5" borderId="1" xfId="0" applyFont="1" applyFill="1" applyBorder="1"/>
    <xf numFmtId="2" fontId="1" fillId="0" borderId="25" xfId="0" applyNumberFormat="1" applyFont="1" applyFill="1" applyBorder="1" applyAlignment="1">
      <alignment horizontal="left"/>
    </xf>
    <xf numFmtId="2" fontId="1" fillId="0" borderId="25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center" textRotation="90"/>
    </xf>
    <xf numFmtId="2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textRotation="90"/>
    </xf>
    <xf numFmtId="164" fontId="1" fillId="0" borderId="1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left" textRotation="90"/>
    </xf>
    <xf numFmtId="0" fontId="1" fillId="0" borderId="33" xfId="0" applyFont="1" applyBorder="1" applyAlignment="1">
      <alignment horizontal="left" textRotation="90"/>
    </xf>
    <xf numFmtId="1" fontId="1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wrapText="1"/>
    </xf>
    <xf numFmtId="2" fontId="18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6" fillId="0" borderId="1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/>
    <xf numFmtId="2" fontId="19" fillId="0" borderId="1" xfId="0" applyNumberFormat="1" applyFont="1" applyBorder="1" applyAlignment="1">
      <alignment horizontal="center"/>
    </xf>
    <xf numFmtId="0" fontId="3" fillId="0" borderId="35" xfId="0" applyFont="1" applyBorder="1" applyAlignment="1">
      <alignment vertical="top" wrapText="1"/>
    </xf>
    <xf numFmtId="0" fontId="3" fillId="0" borderId="36" xfId="0" applyFont="1" applyBorder="1" applyAlignment="1">
      <alignment vertical="top" wrapText="1"/>
    </xf>
    <xf numFmtId="0" fontId="3" fillId="0" borderId="37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0" fillId="0" borderId="26" xfId="0" applyFont="1" applyBorder="1" applyAlignment="1">
      <alignment vertical="top" wrapText="1"/>
    </xf>
    <xf numFmtId="0" fontId="3" fillId="0" borderId="38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9" fillId="4" borderId="1" xfId="0" applyFont="1" applyFill="1" applyBorder="1" applyAlignment="1">
      <alignment horizontal="center" vertical="center" wrapText="1"/>
    </xf>
    <xf numFmtId="0" fontId="33" fillId="0" borderId="35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34" fillId="0" borderId="3" xfId="0" applyFont="1" applyBorder="1" applyAlignment="1">
      <alignment horizontal="left" textRotation="90"/>
    </xf>
    <xf numFmtId="164" fontId="34" fillId="0" borderId="8" xfId="0" applyNumberFormat="1" applyFont="1" applyFill="1" applyBorder="1" applyAlignment="1">
      <alignment horizontal="left"/>
    </xf>
    <xf numFmtId="0" fontId="34" fillId="0" borderId="8" xfId="0" applyFont="1" applyBorder="1" applyAlignment="1">
      <alignment horizontal="left"/>
    </xf>
    <xf numFmtId="0" fontId="34" fillId="0" borderId="4" xfId="0" applyFont="1" applyBorder="1" applyAlignment="1">
      <alignment horizontal="left" textRotation="90"/>
    </xf>
    <xf numFmtId="164" fontId="34" fillId="0" borderId="1" xfId="0" applyNumberFormat="1" applyFont="1" applyFill="1" applyBorder="1" applyAlignment="1">
      <alignment horizontal="left"/>
    </xf>
    <xf numFmtId="0" fontId="34" fillId="0" borderId="1" xfId="0" applyFont="1" applyBorder="1" applyAlignment="1">
      <alignment horizontal="left"/>
    </xf>
    <xf numFmtId="0" fontId="34" fillId="0" borderId="5" xfId="0" applyFont="1" applyBorder="1" applyAlignment="1">
      <alignment horizontal="left" textRotation="90"/>
    </xf>
    <xf numFmtId="164" fontId="34" fillId="0" borderId="9" xfId="0" applyNumberFormat="1" applyFont="1" applyFill="1" applyBorder="1" applyAlignment="1">
      <alignment horizontal="left"/>
    </xf>
    <xf numFmtId="0" fontId="34" fillId="0" borderId="9" xfId="0" applyFont="1" applyBorder="1" applyAlignment="1">
      <alignment horizontal="left"/>
    </xf>
    <xf numFmtId="0" fontId="34" fillId="2" borderId="31" xfId="0" applyFont="1" applyFill="1" applyBorder="1" applyAlignment="1">
      <alignment horizontal="left" textRotation="90"/>
    </xf>
    <xf numFmtId="164" fontId="34" fillId="2" borderId="26" xfId="0" applyNumberFormat="1" applyFont="1" applyFill="1" applyBorder="1" applyAlignment="1">
      <alignment horizontal="left"/>
    </xf>
    <xf numFmtId="0" fontId="34" fillId="2" borderId="1" xfId="0" applyFont="1" applyFill="1" applyBorder="1" applyAlignment="1">
      <alignment horizontal="left"/>
    </xf>
    <xf numFmtId="0" fontId="34" fillId="2" borderId="32" xfId="0" applyFont="1" applyFill="1" applyBorder="1" applyAlignment="1">
      <alignment horizontal="left" textRotation="90"/>
    </xf>
    <xf numFmtId="0" fontId="34" fillId="0" borderId="30" xfId="0" applyFont="1" applyBorder="1" applyAlignment="1">
      <alignment horizontal="left" textRotation="90"/>
    </xf>
    <xf numFmtId="0" fontId="34" fillId="0" borderId="8" xfId="0" applyFont="1" applyFill="1" applyBorder="1" applyAlignment="1">
      <alignment horizontal="left"/>
    </xf>
    <xf numFmtId="0" fontId="34" fillId="0" borderId="1" xfId="0" applyFont="1" applyFill="1" applyBorder="1" applyAlignment="1">
      <alignment horizontal="left"/>
    </xf>
    <xf numFmtId="0" fontId="35" fillId="0" borderId="4" xfId="0" applyFont="1" applyBorder="1" applyAlignment="1">
      <alignment horizontal="left" textRotation="90"/>
    </xf>
    <xf numFmtId="0" fontId="35" fillId="0" borderId="1" xfId="0" applyFont="1" applyFill="1" applyBorder="1" applyAlignment="1">
      <alignment horizontal="left"/>
    </xf>
    <xf numFmtId="0" fontId="35" fillId="0" borderId="1" xfId="0" applyFont="1" applyBorder="1" applyAlignment="1">
      <alignment horizontal="left"/>
    </xf>
    <xf numFmtId="164" fontId="34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6" xfId="0" applyFont="1" applyBorder="1" applyAlignment="1">
      <alignment horizontal="left" textRotation="90"/>
    </xf>
    <xf numFmtId="164" fontId="34" fillId="0" borderId="10" xfId="0" applyNumberFormat="1" applyFont="1" applyFill="1" applyBorder="1" applyAlignment="1">
      <alignment horizontal="left"/>
    </xf>
    <xf numFmtId="0" fontId="34" fillId="0" borderId="10" xfId="0" applyFont="1" applyBorder="1" applyAlignment="1">
      <alignment horizontal="left"/>
    </xf>
    <xf numFmtId="164" fontId="34" fillId="0" borderId="7" xfId="0" applyNumberFormat="1" applyFont="1" applyFill="1" applyBorder="1" applyAlignment="1">
      <alignment horizontal="left"/>
    </xf>
    <xf numFmtId="0" fontId="34" fillId="2" borderId="1" xfId="0" applyFont="1" applyFill="1" applyBorder="1" applyAlignment="1">
      <alignment horizontal="left" textRotation="90"/>
    </xf>
    <xf numFmtId="164" fontId="34" fillId="2" borderId="1" xfId="0" applyNumberFormat="1" applyFont="1" applyFill="1" applyBorder="1" applyAlignment="1">
      <alignment horizontal="left"/>
    </xf>
    <xf numFmtId="165" fontId="34" fillId="0" borderId="8" xfId="0" applyNumberFormat="1" applyFont="1" applyFill="1" applyBorder="1" applyAlignment="1">
      <alignment horizontal="left"/>
    </xf>
    <xf numFmtId="164" fontId="34" fillId="0" borderId="1" xfId="0" applyNumberFormat="1" applyFont="1" applyBorder="1" applyAlignment="1">
      <alignment horizontal="left"/>
    </xf>
    <xf numFmtId="164" fontId="34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left" textRotation="90"/>
    </xf>
    <xf numFmtId="164" fontId="36" fillId="2" borderId="1" xfId="0" applyNumberFormat="1" applyFont="1" applyFill="1" applyBorder="1" applyAlignment="1">
      <alignment horizontal="left"/>
    </xf>
    <xf numFmtId="0" fontId="36" fillId="2" borderId="1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 textRotation="90"/>
    </xf>
    <xf numFmtId="164" fontId="37" fillId="2" borderId="1" xfId="0" applyNumberFormat="1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26" fillId="0" borderId="1" xfId="0" applyFont="1" applyBorder="1" applyAlignment="1">
      <alignment vertical="center" wrapText="1"/>
    </xf>
    <xf numFmtId="0" fontId="22" fillId="2" borderId="2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2" borderId="7" xfId="0" applyFont="1" applyFill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2" fontId="21" fillId="0" borderId="9" xfId="0" applyNumberFormat="1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7" fillId="0" borderId="34" xfId="0" applyFont="1" applyBorder="1" applyAlignment="1">
      <alignment horizontal="center"/>
    </xf>
    <xf numFmtId="0" fontId="24" fillId="0" borderId="23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38" fillId="0" borderId="0" xfId="0" applyFont="1" applyBorder="1" applyAlignment="1">
      <alignment horizontal="center"/>
    </xf>
    <xf numFmtId="0" fontId="38" fillId="0" borderId="34" xfId="0" applyFont="1" applyBorder="1" applyAlignment="1">
      <alignment horizontal="center"/>
    </xf>
  </cellXfs>
  <cellStyles count="1">
    <cellStyle name="Normal" xfId="0" builtinId="0"/>
  </cellStyles>
  <dxfs count="10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8"/>
  <sheetViews>
    <sheetView zoomScaleNormal="100" workbookViewId="0">
      <pane xSplit="2" topLeftCell="K1" activePane="topRight" state="frozen"/>
      <selection pane="topRight" activeCell="AL6" sqref="AL6"/>
    </sheetView>
  </sheetViews>
  <sheetFormatPr defaultColWidth="9.140625" defaultRowHeight="19.5"/>
  <cols>
    <col min="1" max="1" width="4.140625" style="28" customWidth="1"/>
    <col min="2" max="2" width="21.85546875" style="28" customWidth="1"/>
    <col min="3" max="5" width="4" style="130" customWidth="1"/>
    <col min="6" max="6" width="3.85546875" style="130" customWidth="1"/>
    <col min="7" max="7" width="3.5703125" style="130" customWidth="1"/>
    <col min="8" max="8" width="4.7109375" style="130" customWidth="1"/>
    <col min="9" max="9" width="3.5703125" style="130" customWidth="1"/>
    <col min="10" max="10" width="4" style="130" customWidth="1"/>
    <col min="11" max="11" width="4.7109375" style="130" customWidth="1"/>
    <col min="12" max="12" width="4" style="28" customWidth="1"/>
    <col min="13" max="13" width="3.85546875" style="130" customWidth="1"/>
    <col min="14" max="14" width="3.5703125" style="130" customWidth="1"/>
    <col min="15" max="15" width="4.140625" style="130" customWidth="1"/>
    <col min="16" max="16" width="4" style="28" customWidth="1"/>
    <col min="17" max="17" width="3.5703125" style="130" customWidth="1"/>
    <col min="18" max="18" width="3.140625" style="130" customWidth="1"/>
    <col min="19" max="21" width="4" style="28" customWidth="1"/>
    <col min="22" max="22" width="3.5703125" style="130" customWidth="1"/>
    <col min="23" max="24" width="4" style="28" customWidth="1"/>
    <col min="25" max="26" width="3.42578125" style="130" customWidth="1"/>
    <col min="27" max="27" width="3.7109375" style="130" customWidth="1"/>
    <col min="28" max="28" width="4" style="28" customWidth="1"/>
    <col min="29" max="29" width="4" style="130" customWidth="1"/>
    <col min="30" max="30" width="3.5703125" style="130" customWidth="1"/>
    <col min="31" max="31" width="3.7109375" style="28" customWidth="1"/>
    <col min="32" max="32" width="4" style="28" customWidth="1"/>
    <col min="33" max="33" width="4" style="152" customWidth="1"/>
    <col min="34" max="37" width="4" style="28" customWidth="1"/>
    <col min="38" max="38" width="4" style="130" customWidth="1"/>
    <col min="39" max="42" width="4" style="28" customWidth="1"/>
    <col min="43" max="43" width="3.5703125" style="130" customWidth="1"/>
    <col min="44" max="44" width="3.28515625" style="130" customWidth="1"/>
    <col min="45" max="45" width="3.42578125" style="130" customWidth="1"/>
    <col min="46" max="46" width="3.5703125" style="28" customWidth="1"/>
    <col min="47" max="47" width="4" style="28" customWidth="1"/>
    <col min="48" max="48" width="3.7109375" style="130" customWidth="1"/>
    <col min="49" max="49" width="3.85546875" style="28" customWidth="1"/>
    <col min="50" max="50" width="4" style="28" customWidth="1"/>
    <col min="51" max="51" width="3.5703125" style="28" customWidth="1"/>
    <col min="52" max="56" width="4" style="28" customWidth="1"/>
    <col min="57" max="57" width="5.42578125" style="155" customWidth="1"/>
    <col min="58" max="58" width="7" style="30" hidden="1" customWidth="1"/>
    <col min="59" max="59" width="6.7109375" style="30" customWidth="1"/>
    <col min="60" max="60" width="5.140625" style="31" customWidth="1"/>
    <col min="61" max="63" width="6.85546875" style="28" bestFit="1" customWidth="1"/>
    <col min="64" max="65" width="7.42578125" style="28" bestFit="1" customWidth="1"/>
    <col min="66" max="68" width="6.85546875" style="28" bestFit="1" customWidth="1"/>
    <col min="69" max="69" width="8.42578125" style="28" bestFit="1" customWidth="1"/>
    <col min="70" max="70" width="6.85546875" style="28" bestFit="1" customWidth="1"/>
    <col min="71" max="72" width="9.140625" style="28" customWidth="1"/>
    <col min="73" max="16384" width="9.140625" style="28"/>
  </cols>
  <sheetData>
    <row r="1" spans="1:70" ht="27.75">
      <c r="A1" s="157" t="s">
        <v>184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9"/>
    </row>
    <row r="2" spans="1:70" s="24" customFormat="1" ht="120.75">
      <c r="A2" s="24" t="s">
        <v>1</v>
      </c>
      <c r="B2" s="25" t="s">
        <v>0</v>
      </c>
      <c r="C2" s="144" t="s">
        <v>8</v>
      </c>
      <c r="D2" s="144" t="s">
        <v>9</v>
      </c>
      <c r="E2" s="144" t="s">
        <v>12</v>
      </c>
      <c r="F2" s="144" t="s">
        <v>10</v>
      </c>
      <c r="G2" s="144" t="s">
        <v>11</v>
      </c>
      <c r="H2" s="144" t="s">
        <v>102</v>
      </c>
      <c r="I2" s="144" t="s">
        <v>103</v>
      </c>
      <c r="J2" s="144" t="s">
        <v>13</v>
      </c>
      <c r="K2" s="144" t="s">
        <v>14</v>
      </c>
      <c r="L2" s="24" t="s">
        <v>15</v>
      </c>
      <c r="M2" s="144" t="s">
        <v>16</v>
      </c>
      <c r="N2" s="144" t="s">
        <v>17</v>
      </c>
      <c r="O2" s="144" t="s">
        <v>18</v>
      </c>
      <c r="P2" s="24" t="s">
        <v>19</v>
      </c>
      <c r="Q2" s="144" t="s">
        <v>20</v>
      </c>
      <c r="R2" s="144" t="s">
        <v>21</v>
      </c>
      <c r="S2" s="24" t="s">
        <v>22</v>
      </c>
      <c r="T2" s="24" t="s">
        <v>23</v>
      </c>
      <c r="U2" s="24" t="s">
        <v>44</v>
      </c>
      <c r="V2" s="144" t="s">
        <v>45</v>
      </c>
      <c r="W2" s="24" t="s">
        <v>46</v>
      </c>
      <c r="X2" s="24" t="s">
        <v>47</v>
      </c>
      <c r="Y2" s="144" t="s">
        <v>29</v>
      </c>
      <c r="Z2" s="144" t="s">
        <v>30</v>
      </c>
      <c r="AA2" s="144" t="s">
        <v>31</v>
      </c>
      <c r="AB2" s="24" t="s">
        <v>32</v>
      </c>
      <c r="AC2" s="144" t="s">
        <v>33</v>
      </c>
      <c r="AD2" s="144" t="s">
        <v>34</v>
      </c>
      <c r="AE2" s="24" t="s">
        <v>35</v>
      </c>
      <c r="AF2" s="24" t="s">
        <v>36</v>
      </c>
      <c r="AG2" s="150" t="s">
        <v>24</v>
      </c>
      <c r="AH2" s="24" t="s">
        <v>25</v>
      </c>
      <c r="AI2" s="24" t="s">
        <v>26</v>
      </c>
      <c r="AJ2" s="24" t="s">
        <v>27</v>
      </c>
      <c r="AK2" s="24" t="s">
        <v>28</v>
      </c>
      <c r="AL2" s="144" t="s">
        <v>56</v>
      </c>
      <c r="AM2" s="24" t="s">
        <v>57</v>
      </c>
      <c r="AN2" s="24" t="s">
        <v>58</v>
      </c>
      <c r="AO2" s="24" t="s">
        <v>59</v>
      </c>
      <c r="AP2" s="24" t="s">
        <v>60</v>
      </c>
      <c r="AQ2" s="144" t="s">
        <v>55</v>
      </c>
      <c r="AR2" s="144" t="s">
        <v>37</v>
      </c>
      <c r="AS2" s="144" t="s">
        <v>145</v>
      </c>
      <c r="AT2" s="24" t="s">
        <v>38</v>
      </c>
      <c r="AU2" s="24" t="s">
        <v>39</v>
      </c>
      <c r="AV2" s="144" t="s">
        <v>54</v>
      </c>
      <c r="AW2" s="24" t="s">
        <v>40</v>
      </c>
      <c r="AX2" s="24" t="s">
        <v>41</v>
      </c>
      <c r="AY2" s="24" t="s">
        <v>42</v>
      </c>
      <c r="AZ2" s="24" t="s">
        <v>43</v>
      </c>
      <c r="BA2" s="24" t="s">
        <v>159</v>
      </c>
      <c r="BB2" s="24" t="s">
        <v>160</v>
      </c>
      <c r="BC2" s="24" t="s">
        <v>161</v>
      </c>
      <c r="BD2" s="24" t="s">
        <v>162</v>
      </c>
      <c r="BE2" s="153" t="s">
        <v>48</v>
      </c>
      <c r="BF2" s="35" t="s">
        <v>104</v>
      </c>
      <c r="BG2" s="26" t="s">
        <v>6</v>
      </c>
      <c r="BH2" s="27" t="s">
        <v>147</v>
      </c>
      <c r="BI2" s="24" t="s">
        <v>2</v>
      </c>
      <c r="BJ2" s="24" t="s">
        <v>3</v>
      </c>
      <c r="BK2" s="24" t="s">
        <v>4</v>
      </c>
      <c r="BL2" s="24" t="s">
        <v>49</v>
      </c>
      <c r="BM2" s="24" t="s">
        <v>50</v>
      </c>
      <c r="BN2" s="24" t="s">
        <v>5</v>
      </c>
      <c r="BO2" s="24" t="s">
        <v>51</v>
      </c>
      <c r="BP2" s="24" t="s">
        <v>52</v>
      </c>
      <c r="BQ2" s="24" t="s">
        <v>7</v>
      </c>
      <c r="BR2" s="24" t="s">
        <v>53</v>
      </c>
    </row>
    <row r="3" spans="1:70" ht="20.25" thickBot="1">
      <c r="A3" s="34">
        <v>1</v>
      </c>
      <c r="B3" s="116" t="s">
        <v>190</v>
      </c>
      <c r="C3" s="145">
        <v>60</v>
      </c>
      <c r="D3" s="145">
        <v>23</v>
      </c>
      <c r="E3" s="145">
        <f>SUM(C3+D3)</f>
        <v>83</v>
      </c>
      <c r="F3" s="120">
        <v>63</v>
      </c>
      <c r="G3" s="145">
        <v>18</v>
      </c>
      <c r="H3" s="145">
        <f>SUM(C3+F3)</f>
        <v>123</v>
      </c>
      <c r="I3" s="145">
        <f>SUM(D3+G3)</f>
        <v>41</v>
      </c>
      <c r="J3" s="145">
        <f>SUM(F3+G3)</f>
        <v>81</v>
      </c>
      <c r="K3" s="145">
        <f>SUM(E3+J3)</f>
        <v>164</v>
      </c>
      <c r="L3" s="29" t="str">
        <f>IF(OR(H3&lt;46,I3&lt;20),"F",IF(K3&gt;=160,"A+",IF(K3&gt;=140,"A",IF(K3&gt;=120,"A-",IF(K3&gt;=100,"B",IF(K3&gt;=80,"C",IF(K3&gt;=66,"D")))))))</f>
        <v>A+</v>
      </c>
      <c r="M3" s="120">
        <v>76</v>
      </c>
      <c r="N3" s="145">
        <v>72</v>
      </c>
      <c r="O3" s="130">
        <f>SUM(M3+N3)</f>
        <v>148</v>
      </c>
      <c r="P3" s="28" t="str">
        <f>IF(OR(O3&lt;66),"F",IF(O3&gt;=160,"A+",IF(O3&gt;=140,"A",IF(O3&gt;=120,"A-",IF(O3&gt;=100,"B",IF(O3&gt;=80,"C",IF(O3&gt;=66,"D")))))))</f>
        <v>A</v>
      </c>
      <c r="Q3" s="145">
        <v>50</v>
      </c>
      <c r="R3" s="145">
        <v>20</v>
      </c>
      <c r="S3" s="28">
        <f>SUM(Q3+R3)</f>
        <v>70</v>
      </c>
      <c r="T3" s="28" t="str">
        <f>IF(OR(Q3&lt;22,R3&lt;10,S3&lt;33),"F",IF(S3&gt;=80,"A+",IF(S3&gt;=70,"A",IF(S3&gt;=60,"A-",IF(S3&gt;=50,"B",IF(S3&gt;=40,"C",IF(S3&gt;=33,"D","F")))))))</f>
        <v>A</v>
      </c>
      <c r="U3" s="78">
        <v>15</v>
      </c>
      <c r="V3" s="148">
        <v>20</v>
      </c>
      <c r="W3" s="28">
        <f>+U3+V3</f>
        <v>35</v>
      </c>
      <c r="X3" s="28" t="str">
        <f>IF(OR(U3&lt;8,V3&lt;8,W3&lt;17),"F",IF(W3&gt;=40,"A+",IF(W3&gt;=35,"A",IF(W3&gt;=30,"A-",IF(W3&gt;=25,"B",IF(W3&gt;=20,"C",IF(W3&gt;=17,"D")))))))</f>
        <v>A</v>
      </c>
      <c r="Y3" s="145">
        <v>46</v>
      </c>
      <c r="Z3" s="145">
        <v>21</v>
      </c>
      <c r="AA3" s="145">
        <f>SUM(Y3+Z3)</f>
        <v>67</v>
      </c>
      <c r="AB3" s="28" t="str">
        <f>IF(OR(Y3&lt;22,Z3&lt;10,AA3&lt;33),"F",IF(AA3&gt;=80,"A+",IF(AA3&gt;=70,"A",IF(AA3&gt;=60,"A-",IF(AA3&gt;=50,"B",IF(AA3&gt;=40,"C",IF(AA3&gt;=33,"D")))))))</f>
        <v>A-</v>
      </c>
      <c r="AC3" s="145">
        <v>68</v>
      </c>
      <c r="AD3" s="145">
        <v>25</v>
      </c>
      <c r="AE3" s="28">
        <f>SUM(AC3+AD3)</f>
        <v>93</v>
      </c>
      <c r="AF3" s="28" t="str">
        <f>IF(OR(AC3&lt;22,AD3&lt;10,AE3&lt;33),"F",IF(AE3&gt;=80,"A+",IF(AE3&gt;=70,"A",IF(AE3&gt;=60,"A-",IF(AE3&gt;=50,"B",IF(AE3&gt;=40,"C",IF(AE3&gt;=33,"D")))))))</f>
        <v>A+</v>
      </c>
      <c r="AG3" s="151">
        <v>29</v>
      </c>
      <c r="AH3" s="29">
        <v>15</v>
      </c>
      <c r="AI3" s="29">
        <v>20</v>
      </c>
      <c r="AJ3" s="28">
        <f>SUM(AG3+AH3+AI3)</f>
        <v>64</v>
      </c>
      <c r="AK3" s="28" t="str">
        <f>IF(OR(AG3&lt;17,AH3&lt;8,AI3&lt;8,AJ3&lt;33),"F",IF(AJ3&gt;=80,"A+",IF(AJ3&gt;=70,"A",IF(AJ3&gt;=60,"A-",IF(AJ3&gt;=50,"B",IF(AJ3&gt;=40,"C",IF(AJ3&gt;=33,"D")))))))</f>
        <v>A-</v>
      </c>
      <c r="AL3" s="145">
        <v>23</v>
      </c>
      <c r="AM3" s="29">
        <v>12</v>
      </c>
      <c r="AN3" s="29">
        <v>20</v>
      </c>
      <c r="AO3" s="28">
        <f>SUM(AL3+AM3+AN3)</f>
        <v>55</v>
      </c>
      <c r="AP3" s="28" t="str">
        <f>IF(OR(AL3&lt;17,AM3&lt;8,AN3&lt;8),"F",IF(AO3&gt;=80,"A+",IF(AO3&gt;=70,"A",IF(AO3&gt;=60,"A-",IF(AO3&gt;=50,"B",IF(AO3&gt;=40,"C",IF(AO3&gt;=33,"D")))))))</f>
        <v>B</v>
      </c>
      <c r="AQ3" s="145">
        <v>42</v>
      </c>
      <c r="AR3" s="145">
        <v>16</v>
      </c>
      <c r="AS3" s="145">
        <v>20</v>
      </c>
      <c r="AT3" s="28">
        <f>SUM(AQ3+AR3+AS3)</f>
        <v>78</v>
      </c>
      <c r="AU3" s="28" t="str">
        <f>IF(OR(AQ3&lt;17,AR3&lt;8,AS3&lt;8),"F",IF(AT3&gt;=80,"A+",IF(AT3&gt;=70,"A",IF(AT3&gt;=60,"A-",IF(AT3&gt;=50,"B",IF(AT3&gt;=40,"C",IF(AT3&gt;=33,"D")))))))</f>
        <v>A</v>
      </c>
      <c r="AV3" s="145">
        <v>39</v>
      </c>
      <c r="AW3" s="29">
        <v>13</v>
      </c>
      <c r="AX3" s="29">
        <v>20</v>
      </c>
      <c r="AY3" s="28">
        <f>SUM(AV3+AW3+AX3)</f>
        <v>72</v>
      </c>
      <c r="AZ3" s="28" t="str">
        <f>IF(OR(AV3&lt;17,AW3&lt;8,AX3&lt;8,AY3&lt;33),"F",IF(AY3&gt;=80,"A+",IF(AY3&gt;=70,"A",IF(AY3&gt;=60,"A-",IF(AY3&gt;=50,"B",IF(AY3&gt;=40,"C",IF(AY3&gt;=33,"D")))))))</f>
        <v>A</v>
      </c>
      <c r="BB3" s="28" t="str">
        <f>IF(BA3&gt;=40,"A+",IF(BA3&gt;=35,"A",IF(BA3&gt;=30,"A-",IF(BA3&gt;=25,"B",IF(BA3&gt;=20,"C",IF(BA3&gt;=17,"D","F"))))))</f>
        <v>F</v>
      </c>
      <c r="BD3" s="28" t="str">
        <f>IF(BC3&gt;=40,"A+",IF(BC3&gt;=35,"A",IF(BC3&gt;=30,"A-",IF(BC3&gt;=25,"B",IF(BC3&gt;=20,"C",IF(BC3&gt;=17,"D","F"))))))</f>
        <v>F</v>
      </c>
      <c r="BE3" s="154">
        <f>SUM(K3+O3+S3+AJ3+AA3+AO3+AT3+AY3+AE3+W3)</f>
        <v>846</v>
      </c>
      <c r="BF3" s="30">
        <f>IF(OR(H3&lt;46,I3&lt;20,O3&lt;66,Q3&lt;22,R3&lt;10,S3&lt;33,U3&lt;8,V3&lt;8,W3&lt;17,Y3&lt;22,Z3&lt;10,AA3&lt;33,AC3&lt;22,AD3&lt;10,AE3&lt;33,AG3&lt;17,AH3&lt;8,AI3&lt;8,AL3&lt;17,AM3&lt;8,AN3&lt;8,AQ3&lt;17,AR3&lt;8,AS3&lt;8),0,IF(BR3&lt;2,(BI3+BJ3+BK3+BL3+BM3+BN3+BO3+BP3+BQ3),(BI3+BJ3+BK3+BL3+BM3+BN3+BO3+BP3+BQ3+BR3-2)))</f>
        <v>38</v>
      </c>
      <c r="BG3" s="30">
        <f>IF(BF3=0,"Fail",IF(BF3/9&gt;=5,5,BF3/9))</f>
        <v>4.2222222222222223</v>
      </c>
      <c r="BH3" s="81">
        <f>COUNTIF(A3:AZ3,"F")</f>
        <v>0</v>
      </c>
      <c r="BI3" s="28">
        <f>IF(OR(H3&lt;46,I3&lt;20),0,IF(K3&gt;=160,5,IF(K3&gt;=140,4,IF(K3&gt;=120,3.5,IF(K3&gt;=100,3,IF(K3&gt;=80,2,IF(K3&gt;=66,1)))))))</f>
        <v>5</v>
      </c>
      <c r="BJ3" s="28">
        <f>IF(OR(O3&lt;66),0,IF(O3&gt;=160,5,IF(O3&gt;=140,4,IF(O3&gt;=120,3.5,IF(O3&gt;=100,3,IF(O3&gt;=80,2,IF(O3&gt;=66,1)))))))</f>
        <v>4</v>
      </c>
      <c r="BK3" s="28">
        <f>IF(OR(Q3&lt;22,R3&lt;10,S3&lt;33),0,IF(S3&gt;=80,5,IF(S3&gt;=70,4,IF(S3&gt;=60,3.5,IF(S3&gt;=50,3,IF(S3&gt;=40,2,IF(S3&gt;=33,1)))))))</f>
        <v>4</v>
      </c>
      <c r="BL3" s="28">
        <f>IF(OR(U3&lt;8,V3&lt;8,W3&lt;17),0,IF(W3&gt;=40,5,IF(W3&gt;=35,4,IF(W3&gt;=30,3.5,IF(W3&gt;=25,3,IF(W3&gt;=20,2,IF(W3&gt;=17,1)))))))</f>
        <v>4</v>
      </c>
      <c r="BM3" s="28">
        <f>IF(OR(Y3&lt;22,Z3&lt;10,AA3&lt;33),0,IF(AA3&gt;=80,5,IF(AA3&gt;=70,4,IF(AA3&gt;=60,3.5,IF(AA3&gt;=50,3,IF(AA3&gt;=40,2,IF(AA3&gt;=33,1)))))))</f>
        <v>3.5</v>
      </c>
      <c r="BN3" s="28">
        <f>IF(OR(AC3&lt;22,AD3&lt;10,AE3&lt;33),0,IF(AE3&gt;=80,5,IF(AE3&gt;=70,4,IF(AE3&gt;=60,3.5,IF(AE3&gt;=50,3,IF(AE3&gt;=40,2,IF(AE3&gt;=33,1)))))))</f>
        <v>5</v>
      </c>
      <c r="BO3" s="28">
        <f>IF(OR(AL3&lt;17,AM3&lt;8,AN3&lt;8),0,IF(AO3&gt;=80,5,IF(AO3&gt;=70,4,IF(AO3&gt;=60,3.5,IF(AO3&gt;=50,3,IF(AO3&gt;=40,2,IF(AO3&gt;=33,1)))))))</f>
        <v>3</v>
      </c>
      <c r="BP3" s="28">
        <f>IF(OR(AQ3&lt;17,AR3&lt;8,AS3&lt;8),0,IF(AT3&gt;=80,5,IF(AT3&gt;=70,4,IF(AT3&gt;=60,3.5,IF(AT3&gt;=50,3,IF(AT3&gt;=40,2,IF(AT3&gt;=33,1)))))))</f>
        <v>4</v>
      </c>
      <c r="BQ3" s="28">
        <f>IF(OR(AG3&lt;17,AH3&lt;8,AI3&lt;8),0,IF(AJ3&gt;=80,5,IF(AJ3&gt;=70,4,IF(AJ3&gt;=60,3.5,IF(AJ3&gt;=50,3,IF(AJ3&gt;=40,2,IF(AJ3&gt;=33,1)))))))</f>
        <v>3.5</v>
      </c>
      <c r="BR3" s="28">
        <f>IF(OR(AV3&lt;17,AW3&lt;8,AX3&lt;8),0,IF(AY3&gt;=80,5,IF(AY3&gt;=70,4,IF(AY3&gt;=60,3.5,IF(AY3&gt;=50,3,IF(AY3&gt;=40,2,IF(AY3&gt;=33,1)))))))</f>
        <v>4</v>
      </c>
    </row>
    <row r="4" spans="1:70" ht="20.25" thickBot="1">
      <c r="A4" s="34">
        <v>2</v>
      </c>
      <c r="B4" s="116" t="s">
        <v>191</v>
      </c>
      <c r="C4" s="145">
        <v>58</v>
      </c>
      <c r="D4" s="145">
        <v>20</v>
      </c>
      <c r="E4" s="145">
        <f t="shared" ref="E4:E18" si="0">SUM(C4+D4)</f>
        <v>78</v>
      </c>
      <c r="F4" s="120">
        <v>62</v>
      </c>
      <c r="G4" s="145">
        <v>18</v>
      </c>
      <c r="H4" s="145">
        <f t="shared" ref="H4:H18" si="1">SUM(C4+F4)</f>
        <v>120</v>
      </c>
      <c r="I4" s="145">
        <f t="shared" ref="I4:I18" si="2">SUM(D4+G4)</f>
        <v>38</v>
      </c>
      <c r="J4" s="145">
        <f t="shared" ref="J4:J18" si="3">SUM(F4+G4)</f>
        <v>80</v>
      </c>
      <c r="K4" s="145">
        <f t="shared" ref="K4:K18" si="4">SUM(E4+J4)</f>
        <v>158</v>
      </c>
      <c r="L4" s="29" t="str">
        <f t="shared" ref="L4:L18" si="5">IF(OR(H4&lt;46,I4&lt;20),"F",IF(K4&gt;=160,"A+",IF(K4&gt;=140,"A",IF(K4&gt;=120,"A-",IF(K4&gt;=100,"B",IF(K4&gt;=80,"C",IF(K4&gt;=66,"D")))))))</f>
        <v>A</v>
      </c>
      <c r="M4" s="120">
        <v>58</v>
      </c>
      <c r="N4" s="145">
        <v>55</v>
      </c>
      <c r="O4" s="130">
        <f t="shared" ref="O4:O18" si="6">SUM(M4+N4)</f>
        <v>113</v>
      </c>
      <c r="P4" s="28" t="str">
        <f t="shared" ref="P4:P18" si="7">IF(OR(O4&lt;66),"F",IF(O4&gt;=160,"A+",IF(O4&gt;=140,"A",IF(O4&gt;=120,"A-",IF(O4&gt;=100,"B",IF(O4&gt;=80,"C",IF(O4&gt;=66,"D")))))))</f>
        <v>B</v>
      </c>
      <c r="Q4" s="145">
        <v>28</v>
      </c>
      <c r="R4" s="145">
        <v>13</v>
      </c>
      <c r="S4" s="28">
        <f t="shared" ref="S4:S18" si="8">SUM(Q4+R4)</f>
        <v>41</v>
      </c>
      <c r="T4" s="28" t="str">
        <f t="shared" ref="T4:T18" si="9">IF(OR(Q4&lt;22,R4&lt;10,S4&lt;33),"F",IF(S4&gt;=80,"A+",IF(S4&gt;=70,"A",IF(S4&gt;=60,"A-",IF(S4&gt;=50,"B",IF(S4&gt;=40,"C",IF(S4&gt;=33,"D","F")))))))</f>
        <v>C</v>
      </c>
      <c r="U4" s="78">
        <v>15</v>
      </c>
      <c r="V4" s="148">
        <v>20</v>
      </c>
      <c r="W4" s="28">
        <f t="shared" ref="W4:W18" si="10">+U4+V4</f>
        <v>35</v>
      </c>
      <c r="X4" s="28" t="str">
        <f t="shared" ref="X4:X18" si="11">IF(OR(U4&lt;8,V4&lt;8,W4&lt;17),"F",IF(W4&gt;=40,"A+",IF(W4&gt;=35,"A",IF(W4&gt;=30,"A-",IF(W4&gt;=25,"B",IF(W4&gt;=20,"C",IF(W4&gt;=17,"D")))))))</f>
        <v>A</v>
      </c>
      <c r="Y4" s="145">
        <v>33</v>
      </c>
      <c r="Z4" s="145">
        <v>20</v>
      </c>
      <c r="AA4" s="145">
        <f t="shared" ref="AA4:AA18" si="12">SUM(Y4+Z4)</f>
        <v>53</v>
      </c>
      <c r="AB4" s="28" t="str">
        <f t="shared" ref="AB4:AB18" si="13">IF(OR(Y4&lt;22,Z4&lt;10,AA4&lt;33),"F",IF(AA4&gt;=80,"A+",IF(AA4&gt;=70,"A",IF(AA4&gt;=60,"A-",IF(AA4&gt;=50,"B",IF(AA4&gt;=40,"C",IF(AA4&gt;=33,"D")))))))</f>
        <v>B</v>
      </c>
      <c r="AC4" s="145">
        <v>59</v>
      </c>
      <c r="AD4" s="145">
        <v>23</v>
      </c>
      <c r="AE4" s="28">
        <f t="shared" ref="AE4:AE18" si="14">SUM(AC4+AD4)</f>
        <v>82</v>
      </c>
      <c r="AF4" s="28" t="str">
        <f t="shared" ref="AF4:AF18" si="15">IF(OR(AC4&lt;22,AD4&lt;10,AE4&lt;33),"F",IF(AE4&gt;=80,"A+",IF(AE4&gt;=70,"A",IF(AE4&gt;=60,"A-",IF(AE4&gt;=50,"B",IF(AE4&gt;=40,"C",IF(AE4&gt;=33,"D")))))))</f>
        <v>A+</v>
      </c>
      <c r="AG4" s="151">
        <v>29</v>
      </c>
      <c r="AH4" s="29">
        <v>14</v>
      </c>
      <c r="AI4" s="29">
        <v>20</v>
      </c>
      <c r="AJ4" s="28">
        <f t="shared" ref="AJ4:AJ18" si="16">SUM(AG4+AH4+AI4)</f>
        <v>63</v>
      </c>
      <c r="AK4" s="28" t="str">
        <f t="shared" ref="AK4:AK11" si="17">IF(OR(AG4&lt;17,AH4&lt;8,AI4&lt;8,AJ4&lt;33),"F",IF(AJ4&gt;=80,"A+",IF(AJ4&gt;=70,"A",IF(AJ4&gt;=60,"A-",IF(AJ4&gt;=50,"B",IF(AJ4&gt;=40,"C",IF(AJ4&gt;=33,"D")))))))</f>
        <v>A-</v>
      </c>
      <c r="AL4" s="145">
        <v>23</v>
      </c>
      <c r="AM4" s="29">
        <v>11</v>
      </c>
      <c r="AN4" s="29">
        <v>20</v>
      </c>
      <c r="AO4" s="28">
        <f t="shared" ref="AO4:AO18" si="18">SUM(AL4+AM4+AN4)</f>
        <v>54</v>
      </c>
      <c r="AP4" s="28" t="str">
        <f t="shared" ref="AP4:AP11" si="19">IF(OR(AL4&lt;17,AM4&lt;8,AN4&lt;8),"F",IF(AO4&gt;=80,"A+",IF(AO4&gt;=70,"A",IF(AO4&gt;=60,"A-",IF(AO4&gt;=50,"B",IF(AO4&gt;=40,"C",IF(AO4&gt;=33,"D")))))))</f>
        <v>B</v>
      </c>
      <c r="AQ4" s="145">
        <v>33</v>
      </c>
      <c r="AR4" s="145">
        <v>12</v>
      </c>
      <c r="AS4" s="145">
        <v>20</v>
      </c>
      <c r="AT4" s="28">
        <f t="shared" ref="AT4:AT18" si="20">SUM(AQ4+AR4+AS4)</f>
        <v>65</v>
      </c>
      <c r="AU4" s="28" t="str">
        <f t="shared" ref="AU4:AU18" si="21">IF(OR(AQ4&lt;17,AR4&lt;8,AS4&lt;8),"F",IF(AT4&gt;=80,"A+",IF(AT4&gt;=70,"A",IF(AT4&gt;=60,"A-",IF(AT4&gt;=50,"B",IF(AT4&gt;=40,"C",IF(AT4&gt;=33,"D")))))))</f>
        <v>A-</v>
      </c>
      <c r="AV4" s="145">
        <v>31</v>
      </c>
      <c r="AW4" s="29">
        <v>11</v>
      </c>
      <c r="AX4" s="29">
        <v>20</v>
      </c>
      <c r="AY4" s="28">
        <f t="shared" ref="AY4:AY18" si="22">SUM(AV4+AW4+AX4)</f>
        <v>62</v>
      </c>
      <c r="AZ4" s="28" t="str">
        <f t="shared" ref="AZ4:AZ18" si="23">IF(OR(AV4&lt;17,AW4&lt;8,AX4&lt;8,AY4&lt;33),"F",IF(AY4&gt;=80,"A+",IF(AY4&gt;=70,"A",IF(AY4&gt;=60,"A-",IF(AY4&gt;=50,"B",IF(AY4&gt;=40,"C",IF(AY4&gt;=33,"D")))))))</f>
        <v>A-</v>
      </c>
      <c r="BB4" s="28" t="str">
        <f t="shared" ref="BB4:BB18" si="24">IF(BA4&gt;=40,"A+",IF(BA4&gt;=35,"A",IF(BA4&gt;=30,"A-",IF(BA4&gt;=25,"B",IF(BA4&gt;=20,"C",IF(BA4&gt;=17,"D","F"))))))</f>
        <v>F</v>
      </c>
      <c r="BD4" s="28" t="str">
        <f t="shared" ref="BD4:BD18" si="25">IF(BC4&gt;=40,"A+",IF(BC4&gt;=35,"A",IF(BC4&gt;=30,"A-",IF(BC4&gt;=25,"B",IF(BC4&gt;=20,"C",IF(BC4&gt;=17,"D","F"))))))</f>
        <v>F</v>
      </c>
      <c r="BE4" s="154">
        <f t="shared" ref="BE4:BE18" si="26">SUM(K4+O4+S4+AJ4+AA4+AO4+AT4+AY4+AE4+W4)</f>
        <v>726</v>
      </c>
      <c r="BF4" s="30">
        <f t="shared" ref="BF4:BF18" si="27">IF(OR(H4&lt;46,I4&lt;20,O4&lt;66,Q4&lt;22,R4&lt;10,S4&lt;33,U4&lt;8,V4&lt;8,W4&lt;17,Y4&lt;22,Z4&lt;10,AA4&lt;33,AC4&lt;22,AD4&lt;10,AE4&lt;33,AG4&lt;17,AH4&lt;8,AI4&lt;8,AL4&lt;17,AM4&lt;8,AN4&lt;8,AQ4&lt;17,AR4&lt;8,AS4&lt;8),0,IF(BR4&lt;2,(BI4+BJ4+BK4+BL4+BM4+BN4+BO4+BP4+BQ4),(BI4+BJ4+BK4+BL4+BM4+BN4+BO4+BP4+BQ4+BR4-2)))</f>
        <v>32.5</v>
      </c>
      <c r="BG4" s="30">
        <f t="shared" ref="BG4:BG18" si="28">IF(BF4=0,"Fail",IF(BF4/9&gt;=5,5,BF4/9))</f>
        <v>3.6111111111111112</v>
      </c>
      <c r="BH4" s="81">
        <f t="shared" ref="BH4:BH18" si="29">COUNTIF(A4:AZ4,"F")</f>
        <v>0</v>
      </c>
      <c r="BI4" s="28">
        <f t="shared" ref="BI4:BI18" si="30">IF(OR(H4&lt;46,I4&lt;20),0,IF(K4&gt;=160,5,IF(K4&gt;=140,4,IF(K4&gt;=120,3.5,IF(K4&gt;=100,3,IF(K4&gt;=80,2,IF(K4&gt;=66,1)))))))</f>
        <v>4</v>
      </c>
      <c r="BJ4" s="28">
        <f t="shared" ref="BJ4:BJ18" si="31">IF(OR(O4&lt;66),0,IF(O4&gt;=160,5,IF(O4&gt;=140,4,IF(O4&gt;=120,3.5,IF(O4&gt;=100,3,IF(O4&gt;=80,2,IF(O4&gt;=66,1)))))))</f>
        <v>3</v>
      </c>
      <c r="BK4" s="28">
        <f t="shared" ref="BK4:BK18" si="32">IF(OR(Q4&lt;22,R4&lt;10,S4&lt;33),0,IF(S4&gt;=80,5,IF(S4&gt;=70,4,IF(S4&gt;=60,3.5,IF(S4&gt;=50,3,IF(S4&gt;=40,2,IF(S4&gt;=33,1)))))))</f>
        <v>2</v>
      </c>
      <c r="BL4" s="28">
        <f t="shared" ref="BL4:BL18" si="33">IF(OR(U4&lt;8,V4&lt;8,W4&lt;17),0,IF(W4&gt;=40,5,IF(W4&gt;=35,4,IF(W4&gt;=30,3.5,IF(W4&gt;=25,3,IF(W4&gt;=20,2,IF(W4&gt;=17,1)))))))</f>
        <v>4</v>
      </c>
      <c r="BM4" s="28">
        <f t="shared" ref="BM4:BM18" si="34">IF(OR(Y4&lt;22,Z4&lt;10,AA4&lt;33),0,IF(AA4&gt;=80,5,IF(AA4&gt;=70,4,IF(AA4&gt;=60,3.5,IF(AA4&gt;=50,3,IF(AA4&gt;=40,2,IF(AA4&gt;=33,1)))))))</f>
        <v>3</v>
      </c>
      <c r="BN4" s="28">
        <f t="shared" ref="BN4:BN18" si="35">IF(OR(AC4&lt;22,AD4&lt;10,AE4&lt;33),0,IF(AE4&gt;=80,5,IF(AE4&gt;=70,4,IF(AE4&gt;=60,3.5,IF(AE4&gt;=50,3,IF(AE4&gt;=40,2,IF(AE4&gt;=33,1)))))))</f>
        <v>5</v>
      </c>
      <c r="BO4" s="28">
        <f t="shared" ref="BO4:BO18" si="36">IF(OR(AL4&lt;17,AM4&lt;8,AN4&lt;8),0,IF(AO4&gt;=80,5,IF(AO4&gt;=70,4,IF(AO4&gt;=60,3.5,IF(AO4&gt;=50,3,IF(AO4&gt;=40,2,IF(AO4&gt;=33,1)))))))</f>
        <v>3</v>
      </c>
      <c r="BP4" s="28">
        <f t="shared" ref="BP4:BP18" si="37">IF(OR(AQ4&lt;17,AR4&lt;8,AS4&lt;8),0,IF(AT4&gt;=80,5,IF(AT4&gt;=70,4,IF(AT4&gt;=60,3.5,IF(AT4&gt;=50,3,IF(AT4&gt;=40,2,IF(AT4&gt;=33,1)))))))</f>
        <v>3.5</v>
      </c>
      <c r="BQ4" s="28">
        <f t="shared" ref="BQ4:BQ18" si="38">IF(OR(AG4&lt;17,AH4&lt;8,AI4&lt;8),0,IF(AJ4&gt;=80,5,IF(AJ4&gt;=70,4,IF(AJ4&gt;=60,3.5,IF(AJ4&gt;=50,3,IF(AJ4&gt;=40,2,IF(AJ4&gt;=33,1)))))))</f>
        <v>3.5</v>
      </c>
      <c r="BR4" s="28">
        <f t="shared" ref="BR4:BR18" si="39">IF(OR(AV4&lt;17,AW4&lt;8,AX4&lt;8),0,IF(AY4&gt;=80,5,IF(AY4&gt;=70,4,IF(AY4&gt;=60,3.5,IF(AY4&gt;=50,3,IF(AY4&gt;=40,2,IF(AY4&gt;=33,1)))))))</f>
        <v>3.5</v>
      </c>
    </row>
    <row r="5" spans="1:70" ht="20.25" thickBot="1">
      <c r="A5" s="34">
        <v>4</v>
      </c>
      <c r="B5" s="116" t="s">
        <v>192</v>
      </c>
      <c r="C5" s="145">
        <v>52</v>
      </c>
      <c r="D5" s="145">
        <v>19</v>
      </c>
      <c r="E5" s="145">
        <f t="shared" si="0"/>
        <v>71</v>
      </c>
      <c r="F5" s="120">
        <v>51</v>
      </c>
      <c r="G5" s="145">
        <v>13</v>
      </c>
      <c r="H5" s="145">
        <f t="shared" si="1"/>
        <v>103</v>
      </c>
      <c r="I5" s="145">
        <f t="shared" si="2"/>
        <v>32</v>
      </c>
      <c r="J5" s="145">
        <f t="shared" si="3"/>
        <v>64</v>
      </c>
      <c r="K5" s="145">
        <f t="shared" si="4"/>
        <v>135</v>
      </c>
      <c r="L5" s="29" t="str">
        <f t="shared" si="5"/>
        <v>A-</v>
      </c>
      <c r="M5" s="120">
        <v>76</v>
      </c>
      <c r="N5" s="145">
        <v>65</v>
      </c>
      <c r="O5" s="130">
        <f t="shared" si="6"/>
        <v>141</v>
      </c>
      <c r="P5" s="28" t="str">
        <f t="shared" si="7"/>
        <v>A</v>
      </c>
      <c r="Q5" s="145">
        <v>48</v>
      </c>
      <c r="R5" s="145">
        <v>15</v>
      </c>
      <c r="S5" s="28">
        <f t="shared" si="8"/>
        <v>63</v>
      </c>
      <c r="T5" s="28" t="str">
        <f t="shared" si="9"/>
        <v>A-</v>
      </c>
      <c r="U5" s="78">
        <v>21</v>
      </c>
      <c r="V5" s="148">
        <v>20</v>
      </c>
      <c r="W5" s="28">
        <f t="shared" si="10"/>
        <v>41</v>
      </c>
      <c r="X5" s="28" t="str">
        <f t="shared" si="11"/>
        <v>A+</v>
      </c>
      <c r="Y5" s="145">
        <v>34</v>
      </c>
      <c r="Z5" s="145">
        <v>16</v>
      </c>
      <c r="AA5" s="145">
        <f t="shared" si="12"/>
        <v>50</v>
      </c>
      <c r="AB5" s="28" t="str">
        <f t="shared" si="13"/>
        <v>B</v>
      </c>
      <c r="AC5" s="145">
        <v>61</v>
      </c>
      <c r="AD5" s="145">
        <v>25</v>
      </c>
      <c r="AE5" s="28">
        <f t="shared" si="14"/>
        <v>86</v>
      </c>
      <c r="AF5" s="28" t="str">
        <f t="shared" si="15"/>
        <v>A+</v>
      </c>
      <c r="AG5" s="151">
        <v>26</v>
      </c>
      <c r="AH5" s="29">
        <v>12</v>
      </c>
      <c r="AI5" s="29">
        <v>20</v>
      </c>
      <c r="AJ5" s="28">
        <f t="shared" si="16"/>
        <v>58</v>
      </c>
      <c r="AK5" s="28" t="str">
        <f t="shared" si="17"/>
        <v>B</v>
      </c>
      <c r="AL5" s="145">
        <v>17</v>
      </c>
      <c r="AM5" s="29">
        <v>8</v>
      </c>
      <c r="AN5" s="29">
        <v>20</v>
      </c>
      <c r="AO5" s="28">
        <f t="shared" si="18"/>
        <v>45</v>
      </c>
      <c r="AP5" s="28" t="str">
        <f t="shared" si="19"/>
        <v>C</v>
      </c>
      <c r="AQ5" s="145">
        <v>38</v>
      </c>
      <c r="AR5" s="145">
        <v>13</v>
      </c>
      <c r="AS5" s="145">
        <v>20</v>
      </c>
      <c r="AT5" s="28">
        <f t="shared" si="20"/>
        <v>71</v>
      </c>
      <c r="AU5" s="28" t="str">
        <f t="shared" si="21"/>
        <v>A</v>
      </c>
      <c r="AV5" s="145">
        <v>25</v>
      </c>
      <c r="AW5" s="29">
        <v>10</v>
      </c>
      <c r="AX5" s="29">
        <v>20</v>
      </c>
      <c r="AY5" s="28">
        <f t="shared" si="22"/>
        <v>55</v>
      </c>
      <c r="AZ5" s="28" t="str">
        <f t="shared" si="23"/>
        <v>B</v>
      </c>
      <c r="BB5" s="28" t="str">
        <f t="shared" si="24"/>
        <v>F</v>
      </c>
      <c r="BD5" s="28" t="str">
        <f t="shared" si="25"/>
        <v>F</v>
      </c>
      <c r="BE5" s="154">
        <f t="shared" si="26"/>
        <v>745</v>
      </c>
      <c r="BF5" s="30">
        <f t="shared" si="27"/>
        <v>34</v>
      </c>
      <c r="BG5" s="30">
        <f t="shared" si="28"/>
        <v>3.7777777777777777</v>
      </c>
      <c r="BH5" s="81">
        <f t="shared" si="29"/>
        <v>0</v>
      </c>
      <c r="BI5" s="28">
        <f t="shared" si="30"/>
        <v>3.5</v>
      </c>
      <c r="BJ5" s="28">
        <f t="shared" si="31"/>
        <v>4</v>
      </c>
      <c r="BK5" s="28">
        <f t="shared" si="32"/>
        <v>3.5</v>
      </c>
      <c r="BL5" s="28">
        <f t="shared" si="33"/>
        <v>5</v>
      </c>
      <c r="BM5" s="28">
        <f t="shared" si="34"/>
        <v>3</v>
      </c>
      <c r="BN5" s="28">
        <f t="shared" si="35"/>
        <v>5</v>
      </c>
      <c r="BO5" s="28">
        <f t="shared" si="36"/>
        <v>2</v>
      </c>
      <c r="BP5" s="28">
        <f t="shared" si="37"/>
        <v>4</v>
      </c>
      <c r="BQ5" s="28">
        <f t="shared" si="38"/>
        <v>3</v>
      </c>
      <c r="BR5" s="28">
        <f t="shared" si="39"/>
        <v>3</v>
      </c>
    </row>
    <row r="6" spans="1:70" ht="20.25" thickBot="1">
      <c r="A6" s="34">
        <v>5</v>
      </c>
      <c r="B6" s="116" t="s">
        <v>193</v>
      </c>
      <c r="C6" s="145">
        <v>51</v>
      </c>
      <c r="D6" s="145">
        <v>14</v>
      </c>
      <c r="E6" s="145">
        <f t="shared" si="0"/>
        <v>65</v>
      </c>
      <c r="F6" s="120">
        <v>53</v>
      </c>
      <c r="G6" s="145">
        <v>13</v>
      </c>
      <c r="H6" s="145">
        <f t="shared" si="1"/>
        <v>104</v>
      </c>
      <c r="I6" s="145">
        <f t="shared" si="2"/>
        <v>27</v>
      </c>
      <c r="J6" s="145">
        <f t="shared" si="3"/>
        <v>66</v>
      </c>
      <c r="K6" s="145">
        <f t="shared" si="4"/>
        <v>131</v>
      </c>
      <c r="L6" s="29" t="str">
        <f t="shared" si="5"/>
        <v>A-</v>
      </c>
      <c r="M6" s="120">
        <v>57</v>
      </c>
      <c r="N6" s="145">
        <v>53</v>
      </c>
      <c r="O6" s="130">
        <f t="shared" si="6"/>
        <v>110</v>
      </c>
      <c r="P6" s="28" t="str">
        <f t="shared" si="7"/>
        <v>B</v>
      </c>
      <c r="Q6" s="145">
        <v>45</v>
      </c>
      <c r="R6" s="145">
        <v>11</v>
      </c>
      <c r="S6" s="28">
        <f t="shared" si="8"/>
        <v>56</v>
      </c>
      <c r="T6" s="28" t="str">
        <f t="shared" si="9"/>
        <v>B</v>
      </c>
      <c r="U6" s="78">
        <v>16</v>
      </c>
      <c r="V6" s="148">
        <v>20</v>
      </c>
      <c r="W6" s="28">
        <f t="shared" si="10"/>
        <v>36</v>
      </c>
      <c r="X6" s="28" t="str">
        <f t="shared" si="11"/>
        <v>A</v>
      </c>
      <c r="Y6" s="145">
        <v>29</v>
      </c>
      <c r="Z6" s="145">
        <v>18</v>
      </c>
      <c r="AA6" s="145">
        <f t="shared" si="12"/>
        <v>47</v>
      </c>
      <c r="AB6" s="28" t="str">
        <f t="shared" si="13"/>
        <v>C</v>
      </c>
      <c r="AC6" s="145">
        <v>52</v>
      </c>
      <c r="AD6" s="145">
        <v>25</v>
      </c>
      <c r="AE6" s="28">
        <f t="shared" si="14"/>
        <v>77</v>
      </c>
      <c r="AF6" s="28" t="str">
        <f t="shared" si="15"/>
        <v>A</v>
      </c>
      <c r="AG6" s="151">
        <v>19</v>
      </c>
      <c r="AH6" s="29">
        <v>12</v>
      </c>
      <c r="AI6" s="29">
        <v>20</v>
      </c>
      <c r="AJ6" s="28">
        <f t="shared" si="16"/>
        <v>51</v>
      </c>
      <c r="AK6" s="28" t="str">
        <f t="shared" si="17"/>
        <v>B</v>
      </c>
      <c r="AL6" s="145">
        <v>17</v>
      </c>
      <c r="AM6" s="29">
        <v>8</v>
      </c>
      <c r="AN6" s="29">
        <v>20</v>
      </c>
      <c r="AO6" s="28">
        <f t="shared" si="18"/>
        <v>45</v>
      </c>
      <c r="AP6" s="28" t="str">
        <f t="shared" si="19"/>
        <v>C</v>
      </c>
      <c r="AQ6" s="145">
        <v>40</v>
      </c>
      <c r="AR6" s="145">
        <v>13</v>
      </c>
      <c r="AS6" s="145">
        <v>20</v>
      </c>
      <c r="AT6" s="28">
        <f t="shared" si="20"/>
        <v>73</v>
      </c>
      <c r="AU6" s="28" t="str">
        <f t="shared" si="21"/>
        <v>A</v>
      </c>
      <c r="AV6" s="145">
        <v>22</v>
      </c>
      <c r="AW6" s="29">
        <v>8</v>
      </c>
      <c r="AX6" s="29">
        <v>20</v>
      </c>
      <c r="AY6" s="28">
        <f t="shared" si="22"/>
        <v>50</v>
      </c>
      <c r="AZ6" s="28" t="str">
        <f t="shared" si="23"/>
        <v>B</v>
      </c>
      <c r="BB6" s="28" t="str">
        <f t="shared" si="24"/>
        <v>F</v>
      </c>
      <c r="BD6" s="28" t="str">
        <f t="shared" si="25"/>
        <v>F</v>
      </c>
      <c r="BE6" s="154">
        <f t="shared" si="26"/>
        <v>676</v>
      </c>
      <c r="BF6" s="30">
        <f t="shared" si="27"/>
        <v>29.5</v>
      </c>
      <c r="BG6" s="30">
        <f t="shared" si="28"/>
        <v>3.2777777777777777</v>
      </c>
      <c r="BH6" s="81">
        <f t="shared" si="29"/>
        <v>0</v>
      </c>
      <c r="BI6" s="28">
        <f t="shared" si="30"/>
        <v>3.5</v>
      </c>
      <c r="BJ6" s="28">
        <f t="shared" si="31"/>
        <v>3</v>
      </c>
      <c r="BK6" s="28">
        <f t="shared" si="32"/>
        <v>3</v>
      </c>
      <c r="BL6" s="28">
        <f t="shared" si="33"/>
        <v>4</v>
      </c>
      <c r="BM6" s="28">
        <f t="shared" si="34"/>
        <v>2</v>
      </c>
      <c r="BN6" s="28">
        <f t="shared" si="35"/>
        <v>4</v>
      </c>
      <c r="BO6" s="28">
        <f t="shared" si="36"/>
        <v>2</v>
      </c>
      <c r="BP6" s="28">
        <f t="shared" si="37"/>
        <v>4</v>
      </c>
      <c r="BQ6" s="28">
        <f t="shared" si="38"/>
        <v>3</v>
      </c>
      <c r="BR6" s="28">
        <f t="shared" si="39"/>
        <v>3</v>
      </c>
    </row>
    <row r="7" spans="1:70" ht="20.25" thickBot="1">
      <c r="A7" s="34">
        <v>6</v>
      </c>
      <c r="B7" s="116" t="s">
        <v>194</v>
      </c>
      <c r="C7" s="145">
        <v>44</v>
      </c>
      <c r="D7" s="145">
        <v>17</v>
      </c>
      <c r="E7" s="145">
        <f t="shared" si="0"/>
        <v>61</v>
      </c>
      <c r="F7" s="120">
        <v>56</v>
      </c>
      <c r="G7" s="145">
        <v>9</v>
      </c>
      <c r="H7" s="145">
        <f t="shared" si="1"/>
        <v>100</v>
      </c>
      <c r="I7" s="145">
        <f t="shared" si="2"/>
        <v>26</v>
      </c>
      <c r="J7" s="145">
        <f t="shared" si="3"/>
        <v>65</v>
      </c>
      <c r="K7" s="145">
        <f t="shared" si="4"/>
        <v>126</v>
      </c>
      <c r="L7" s="29" t="str">
        <f t="shared" si="5"/>
        <v>A-</v>
      </c>
      <c r="M7" s="120">
        <v>37</v>
      </c>
      <c r="N7" s="145">
        <v>47</v>
      </c>
      <c r="O7" s="130">
        <f t="shared" si="6"/>
        <v>84</v>
      </c>
      <c r="P7" s="28" t="str">
        <f t="shared" si="7"/>
        <v>C</v>
      </c>
      <c r="Q7" s="145">
        <v>0</v>
      </c>
      <c r="R7" s="145">
        <v>0</v>
      </c>
      <c r="S7" s="28">
        <f t="shared" si="8"/>
        <v>0</v>
      </c>
      <c r="T7" s="28" t="str">
        <f t="shared" si="9"/>
        <v>F</v>
      </c>
      <c r="U7" s="78">
        <v>0</v>
      </c>
      <c r="V7" s="148">
        <v>2</v>
      </c>
      <c r="W7" s="28">
        <f t="shared" si="10"/>
        <v>2</v>
      </c>
      <c r="X7" s="28" t="str">
        <f t="shared" si="11"/>
        <v>F</v>
      </c>
      <c r="Y7" s="145">
        <v>0</v>
      </c>
      <c r="Z7" s="145">
        <v>0</v>
      </c>
      <c r="AA7" s="145">
        <f t="shared" si="12"/>
        <v>0</v>
      </c>
      <c r="AB7" s="28" t="str">
        <f t="shared" si="13"/>
        <v>F</v>
      </c>
      <c r="AC7" s="145">
        <v>54</v>
      </c>
      <c r="AD7" s="145">
        <v>17</v>
      </c>
      <c r="AE7" s="28">
        <f t="shared" si="14"/>
        <v>71</v>
      </c>
      <c r="AF7" s="28" t="str">
        <f t="shared" si="15"/>
        <v>A</v>
      </c>
      <c r="AG7" s="151">
        <v>13</v>
      </c>
      <c r="AH7" s="29">
        <v>11</v>
      </c>
      <c r="AI7" s="29">
        <v>20</v>
      </c>
      <c r="AJ7" s="28">
        <f t="shared" si="16"/>
        <v>44</v>
      </c>
      <c r="AK7" s="28" t="str">
        <f t="shared" si="17"/>
        <v>F</v>
      </c>
      <c r="AL7" s="145">
        <v>7</v>
      </c>
      <c r="AM7" s="29">
        <v>8</v>
      </c>
      <c r="AN7" s="29">
        <v>20</v>
      </c>
      <c r="AO7" s="28">
        <f t="shared" si="18"/>
        <v>35</v>
      </c>
      <c r="AP7" s="28" t="str">
        <f t="shared" si="19"/>
        <v>F</v>
      </c>
      <c r="AQ7" s="145">
        <v>0</v>
      </c>
      <c r="AR7" s="145">
        <v>0</v>
      </c>
      <c r="AS7" s="145">
        <v>0</v>
      </c>
      <c r="AT7" s="28">
        <f t="shared" si="20"/>
        <v>0</v>
      </c>
      <c r="AU7" s="28" t="str">
        <f t="shared" si="21"/>
        <v>F</v>
      </c>
      <c r="AV7" s="145">
        <v>0</v>
      </c>
      <c r="AW7" s="29">
        <v>0</v>
      </c>
      <c r="AX7" s="29">
        <v>0</v>
      </c>
      <c r="AY7" s="28">
        <f t="shared" si="22"/>
        <v>0</v>
      </c>
      <c r="AZ7" s="28" t="str">
        <f t="shared" si="23"/>
        <v>F</v>
      </c>
      <c r="BB7" s="28" t="str">
        <f t="shared" si="24"/>
        <v>F</v>
      </c>
      <c r="BD7" s="28" t="str">
        <f t="shared" si="25"/>
        <v>F</v>
      </c>
      <c r="BE7" s="154">
        <f t="shared" si="26"/>
        <v>362</v>
      </c>
      <c r="BF7" s="30">
        <f t="shared" si="27"/>
        <v>0</v>
      </c>
      <c r="BG7" s="30" t="str">
        <f t="shared" si="28"/>
        <v>Fail</v>
      </c>
      <c r="BH7" s="81">
        <f t="shared" si="29"/>
        <v>7</v>
      </c>
      <c r="BI7" s="28">
        <f t="shared" si="30"/>
        <v>3.5</v>
      </c>
      <c r="BJ7" s="28">
        <f t="shared" si="31"/>
        <v>2</v>
      </c>
      <c r="BK7" s="28">
        <f t="shared" si="32"/>
        <v>0</v>
      </c>
      <c r="BL7" s="28">
        <f t="shared" si="33"/>
        <v>0</v>
      </c>
      <c r="BM7" s="28">
        <f t="shared" si="34"/>
        <v>0</v>
      </c>
      <c r="BN7" s="28">
        <f t="shared" si="35"/>
        <v>4</v>
      </c>
      <c r="BO7" s="28">
        <f t="shared" si="36"/>
        <v>0</v>
      </c>
      <c r="BP7" s="28">
        <f t="shared" si="37"/>
        <v>0</v>
      </c>
      <c r="BQ7" s="28">
        <f t="shared" si="38"/>
        <v>0</v>
      </c>
      <c r="BR7" s="28">
        <f t="shared" si="39"/>
        <v>0</v>
      </c>
    </row>
    <row r="8" spans="1:70" ht="20.25" thickBot="1">
      <c r="A8" s="34">
        <v>8</v>
      </c>
      <c r="B8" s="116" t="s">
        <v>195</v>
      </c>
      <c r="C8" s="145">
        <v>32</v>
      </c>
      <c r="D8" s="145">
        <v>15</v>
      </c>
      <c r="E8" s="145">
        <f t="shared" si="0"/>
        <v>47</v>
      </c>
      <c r="F8" s="120">
        <v>45</v>
      </c>
      <c r="G8" s="145">
        <v>11</v>
      </c>
      <c r="H8" s="145">
        <f t="shared" si="1"/>
        <v>77</v>
      </c>
      <c r="I8" s="145">
        <f t="shared" si="2"/>
        <v>26</v>
      </c>
      <c r="J8" s="145">
        <f t="shared" si="3"/>
        <v>56</v>
      </c>
      <c r="K8" s="145">
        <f t="shared" si="4"/>
        <v>103</v>
      </c>
      <c r="L8" s="29" t="str">
        <f t="shared" si="5"/>
        <v>B</v>
      </c>
      <c r="M8" s="120">
        <v>33</v>
      </c>
      <c r="N8" s="145">
        <v>33</v>
      </c>
      <c r="O8" s="130">
        <f t="shared" si="6"/>
        <v>66</v>
      </c>
      <c r="P8" s="28" t="str">
        <f t="shared" si="7"/>
        <v>D</v>
      </c>
      <c r="Q8" s="145">
        <v>10</v>
      </c>
      <c r="R8" s="145">
        <v>9</v>
      </c>
      <c r="S8" s="28">
        <f t="shared" si="8"/>
        <v>19</v>
      </c>
      <c r="T8" s="28" t="str">
        <f t="shared" si="9"/>
        <v>F</v>
      </c>
      <c r="U8" s="78">
        <v>13</v>
      </c>
      <c r="V8" s="148">
        <v>20</v>
      </c>
      <c r="W8" s="28">
        <f t="shared" si="10"/>
        <v>33</v>
      </c>
      <c r="X8" s="28" t="str">
        <f t="shared" si="11"/>
        <v>A-</v>
      </c>
      <c r="Y8" s="145">
        <v>17</v>
      </c>
      <c r="Z8" s="145">
        <v>16</v>
      </c>
      <c r="AA8" s="145">
        <f t="shared" si="12"/>
        <v>33</v>
      </c>
      <c r="AB8" s="28" t="str">
        <f t="shared" si="13"/>
        <v>F</v>
      </c>
      <c r="AC8" s="145">
        <v>44</v>
      </c>
      <c r="AD8" s="145">
        <v>23</v>
      </c>
      <c r="AE8" s="28">
        <f t="shared" si="14"/>
        <v>67</v>
      </c>
      <c r="AF8" s="28" t="str">
        <f t="shared" si="15"/>
        <v>A-</v>
      </c>
      <c r="AG8" s="151">
        <v>4</v>
      </c>
      <c r="AH8" s="29">
        <v>13</v>
      </c>
      <c r="AI8" s="29">
        <v>20</v>
      </c>
      <c r="AJ8" s="28">
        <f t="shared" si="16"/>
        <v>37</v>
      </c>
      <c r="AK8" s="28" t="str">
        <f t="shared" si="17"/>
        <v>F</v>
      </c>
      <c r="AL8" s="145">
        <v>3</v>
      </c>
      <c r="AM8" s="29">
        <v>8</v>
      </c>
      <c r="AN8" s="29">
        <v>20</v>
      </c>
      <c r="AO8" s="28">
        <f t="shared" si="18"/>
        <v>31</v>
      </c>
      <c r="AP8" s="28" t="str">
        <f t="shared" si="19"/>
        <v>F</v>
      </c>
      <c r="AQ8" s="145">
        <v>10</v>
      </c>
      <c r="AR8" s="145">
        <v>13</v>
      </c>
      <c r="AS8" s="145">
        <v>18</v>
      </c>
      <c r="AT8" s="28">
        <f t="shared" si="20"/>
        <v>41</v>
      </c>
      <c r="AU8" s="28" t="str">
        <f t="shared" si="21"/>
        <v>F</v>
      </c>
      <c r="AV8" s="145">
        <v>17</v>
      </c>
      <c r="AW8" s="29">
        <v>8</v>
      </c>
      <c r="AX8" s="29">
        <v>20</v>
      </c>
      <c r="AY8" s="28">
        <f t="shared" si="22"/>
        <v>45</v>
      </c>
      <c r="AZ8" s="28" t="str">
        <f t="shared" si="23"/>
        <v>C</v>
      </c>
      <c r="BB8" s="28" t="str">
        <f t="shared" si="24"/>
        <v>F</v>
      </c>
      <c r="BD8" s="28" t="str">
        <f t="shared" si="25"/>
        <v>F</v>
      </c>
      <c r="BE8" s="154">
        <f t="shared" si="26"/>
        <v>475</v>
      </c>
      <c r="BF8" s="30">
        <f t="shared" si="27"/>
        <v>0</v>
      </c>
      <c r="BG8" s="30" t="str">
        <f t="shared" si="28"/>
        <v>Fail</v>
      </c>
      <c r="BH8" s="81">
        <f t="shared" si="29"/>
        <v>5</v>
      </c>
      <c r="BI8" s="28">
        <f t="shared" si="30"/>
        <v>3</v>
      </c>
      <c r="BJ8" s="28">
        <f t="shared" si="31"/>
        <v>1</v>
      </c>
      <c r="BK8" s="28">
        <f t="shared" si="32"/>
        <v>0</v>
      </c>
      <c r="BL8" s="28">
        <f t="shared" si="33"/>
        <v>3.5</v>
      </c>
      <c r="BM8" s="28">
        <f t="shared" si="34"/>
        <v>0</v>
      </c>
      <c r="BN8" s="28">
        <f t="shared" si="35"/>
        <v>3.5</v>
      </c>
      <c r="BO8" s="28">
        <f t="shared" si="36"/>
        <v>0</v>
      </c>
      <c r="BP8" s="28">
        <f t="shared" si="37"/>
        <v>0</v>
      </c>
      <c r="BQ8" s="28">
        <f t="shared" si="38"/>
        <v>0</v>
      </c>
      <c r="BR8" s="28">
        <f t="shared" si="39"/>
        <v>2</v>
      </c>
    </row>
    <row r="9" spans="1:70" ht="20.25" thickBot="1">
      <c r="A9" s="34">
        <v>9</v>
      </c>
      <c r="B9" s="116" t="s">
        <v>196</v>
      </c>
      <c r="C9" s="145">
        <v>26</v>
      </c>
      <c r="D9" s="145">
        <v>13</v>
      </c>
      <c r="E9" s="145">
        <f t="shared" si="0"/>
        <v>39</v>
      </c>
      <c r="F9" s="120">
        <v>38</v>
      </c>
      <c r="G9" s="145">
        <v>17</v>
      </c>
      <c r="H9" s="145">
        <f t="shared" si="1"/>
        <v>64</v>
      </c>
      <c r="I9" s="145">
        <f t="shared" si="2"/>
        <v>30</v>
      </c>
      <c r="J9" s="145">
        <f t="shared" si="3"/>
        <v>55</v>
      </c>
      <c r="K9" s="145">
        <f t="shared" si="4"/>
        <v>94</v>
      </c>
      <c r="L9" s="29" t="str">
        <f t="shared" si="5"/>
        <v>C</v>
      </c>
      <c r="M9" s="120">
        <v>35</v>
      </c>
      <c r="N9" s="145">
        <v>40</v>
      </c>
      <c r="O9" s="130">
        <f t="shared" si="6"/>
        <v>75</v>
      </c>
      <c r="P9" s="28" t="str">
        <f t="shared" si="7"/>
        <v>D</v>
      </c>
      <c r="Q9" s="145">
        <v>4</v>
      </c>
      <c r="R9" s="145">
        <v>10</v>
      </c>
      <c r="S9" s="28">
        <f t="shared" si="8"/>
        <v>14</v>
      </c>
      <c r="T9" s="28" t="str">
        <f t="shared" si="9"/>
        <v>F</v>
      </c>
      <c r="U9" s="78">
        <v>18</v>
      </c>
      <c r="V9" s="148">
        <v>20</v>
      </c>
      <c r="W9" s="28">
        <f t="shared" si="10"/>
        <v>38</v>
      </c>
      <c r="X9" s="28" t="str">
        <f t="shared" si="11"/>
        <v>A</v>
      </c>
      <c r="Y9" s="145">
        <v>23</v>
      </c>
      <c r="Z9" s="145">
        <v>14</v>
      </c>
      <c r="AA9" s="145">
        <f t="shared" si="12"/>
        <v>37</v>
      </c>
      <c r="AB9" s="28" t="str">
        <f t="shared" si="13"/>
        <v>D</v>
      </c>
      <c r="AC9" s="145">
        <v>33</v>
      </c>
      <c r="AD9" s="145">
        <v>23</v>
      </c>
      <c r="AE9" s="28">
        <f t="shared" si="14"/>
        <v>56</v>
      </c>
      <c r="AF9" s="28" t="str">
        <f t="shared" si="15"/>
        <v>B</v>
      </c>
      <c r="AG9" s="151">
        <v>0</v>
      </c>
      <c r="AH9" s="29">
        <v>0</v>
      </c>
      <c r="AI9" s="29">
        <v>20</v>
      </c>
      <c r="AJ9" s="28">
        <f t="shared" si="16"/>
        <v>20</v>
      </c>
      <c r="AK9" s="28" t="str">
        <f t="shared" si="17"/>
        <v>F</v>
      </c>
      <c r="AL9" s="145">
        <v>5</v>
      </c>
      <c r="AM9" s="29">
        <v>7</v>
      </c>
      <c r="AN9" s="29">
        <v>20</v>
      </c>
      <c r="AO9" s="28">
        <f t="shared" si="18"/>
        <v>32</v>
      </c>
      <c r="AP9" s="28" t="str">
        <f t="shared" si="19"/>
        <v>F</v>
      </c>
      <c r="AQ9" s="145">
        <v>12</v>
      </c>
      <c r="AR9" s="145">
        <v>13</v>
      </c>
      <c r="AS9" s="145">
        <v>18</v>
      </c>
      <c r="AT9" s="28">
        <f t="shared" si="20"/>
        <v>43</v>
      </c>
      <c r="AU9" s="28" t="str">
        <f t="shared" si="21"/>
        <v>F</v>
      </c>
      <c r="AV9" s="145">
        <v>11</v>
      </c>
      <c r="AW9" s="29">
        <v>6</v>
      </c>
      <c r="AX9" s="29">
        <v>20</v>
      </c>
      <c r="AY9" s="28">
        <f t="shared" si="22"/>
        <v>37</v>
      </c>
      <c r="AZ9" s="28" t="str">
        <f t="shared" si="23"/>
        <v>F</v>
      </c>
      <c r="BB9" s="28" t="str">
        <f t="shared" si="24"/>
        <v>F</v>
      </c>
      <c r="BD9" s="28" t="str">
        <f t="shared" si="25"/>
        <v>F</v>
      </c>
      <c r="BE9" s="154">
        <f t="shared" si="26"/>
        <v>446</v>
      </c>
      <c r="BF9" s="30">
        <f t="shared" si="27"/>
        <v>0</v>
      </c>
      <c r="BG9" s="30" t="str">
        <f t="shared" si="28"/>
        <v>Fail</v>
      </c>
      <c r="BH9" s="81">
        <f t="shared" si="29"/>
        <v>5</v>
      </c>
      <c r="BI9" s="28">
        <f t="shared" si="30"/>
        <v>2</v>
      </c>
      <c r="BJ9" s="28">
        <f t="shared" si="31"/>
        <v>1</v>
      </c>
      <c r="BK9" s="28">
        <f t="shared" si="32"/>
        <v>0</v>
      </c>
      <c r="BL9" s="28">
        <f t="shared" si="33"/>
        <v>4</v>
      </c>
      <c r="BM9" s="28">
        <f t="shared" si="34"/>
        <v>1</v>
      </c>
      <c r="BN9" s="28">
        <f t="shared" si="35"/>
        <v>3</v>
      </c>
      <c r="BO9" s="28">
        <f t="shared" si="36"/>
        <v>0</v>
      </c>
      <c r="BP9" s="28">
        <f t="shared" si="37"/>
        <v>0</v>
      </c>
      <c r="BQ9" s="28">
        <f t="shared" si="38"/>
        <v>0</v>
      </c>
      <c r="BR9" s="28">
        <f t="shared" si="39"/>
        <v>0</v>
      </c>
    </row>
    <row r="10" spans="1:70" ht="20.25" thickBot="1">
      <c r="A10" s="34">
        <v>10</v>
      </c>
      <c r="B10" s="116" t="s">
        <v>197</v>
      </c>
      <c r="C10" s="145">
        <v>27</v>
      </c>
      <c r="D10" s="145">
        <v>15</v>
      </c>
      <c r="E10" s="145">
        <f t="shared" si="0"/>
        <v>42</v>
      </c>
      <c r="F10" s="120">
        <v>41</v>
      </c>
      <c r="G10" s="145">
        <v>15</v>
      </c>
      <c r="H10" s="145">
        <f t="shared" si="1"/>
        <v>68</v>
      </c>
      <c r="I10" s="145">
        <f t="shared" si="2"/>
        <v>30</v>
      </c>
      <c r="J10" s="145">
        <f t="shared" si="3"/>
        <v>56</v>
      </c>
      <c r="K10" s="145">
        <f t="shared" si="4"/>
        <v>98</v>
      </c>
      <c r="L10" s="29" t="str">
        <f t="shared" si="5"/>
        <v>C</v>
      </c>
      <c r="M10" s="120">
        <v>19</v>
      </c>
      <c r="N10" s="145">
        <v>27</v>
      </c>
      <c r="O10" s="130">
        <f t="shared" si="6"/>
        <v>46</v>
      </c>
      <c r="P10" s="28" t="str">
        <f t="shared" si="7"/>
        <v>F</v>
      </c>
      <c r="Q10" s="145">
        <v>12</v>
      </c>
      <c r="R10" s="145">
        <v>5</v>
      </c>
      <c r="S10" s="28">
        <f t="shared" si="8"/>
        <v>17</v>
      </c>
      <c r="T10" s="28" t="str">
        <f t="shared" si="9"/>
        <v>F</v>
      </c>
      <c r="U10" s="78">
        <v>11</v>
      </c>
      <c r="V10" s="148">
        <v>18</v>
      </c>
      <c r="W10" s="28">
        <f t="shared" si="10"/>
        <v>29</v>
      </c>
      <c r="X10" s="28" t="str">
        <f t="shared" si="11"/>
        <v>B</v>
      </c>
      <c r="Y10" s="145">
        <v>19</v>
      </c>
      <c r="Z10" s="145">
        <v>13</v>
      </c>
      <c r="AA10" s="145">
        <f t="shared" si="12"/>
        <v>32</v>
      </c>
      <c r="AB10" s="28" t="str">
        <f t="shared" si="13"/>
        <v>F</v>
      </c>
      <c r="AC10" s="145">
        <v>27</v>
      </c>
      <c r="AD10" s="145">
        <v>13</v>
      </c>
      <c r="AE10" s="28">
        <f t="shared" si="14"/>
        <v>40</v>
      </c>
      <c r="AF10" s="28" t="str">
        <f t="shared" si="15"/>
        <v>C</v>
      </c>
      <c r="AG10" s="151">
        <v>4</v>
      </c>
      <c r="AH10" s="29">
        <v>11</v>
      </c>
      <c r="AI10" s="29">
        <v>20</v>
      </c>
      <c r="AJ10" s="28">
        <f t="shared" si="16"/>
        <v>35</v>
      </c>
      <c r="AK10" s="28" t="str">
        <f t="shared" si="17"/>
        <v>F</v>
      </c>
      <c r="AL10" s="145">
        <v>2</v>
      </c>
      <c r="AM10" s="29">
        <v>5</v>
      </c>
      <c r="AN10" s="29">
        <v>20</v>
      </c>
      <c r="AO10" s="28">
        <f t="shared" si="18"/>
        <v>27</v>
      </c>
      <c r="AP10" s="28" t="str">
        <f t="shared" si="19"/>
        <v>F</v>
      </c>
      <c r="AQ10" s="145">
        <v>10</v>
      </c>
      <c r="AR10" s="145">
        <v>9</v>
      </c>
      <c r="AS10" s="145">
        <v>18</v>
      </c>
      <c r="AT10" s="28">
        <f t="shared" si="20"/>
        <v>37</v>
      </c>
      <c r="AU10" s="28" t="str">
        <f t="shared" si="21"/>
        <v>F</v>
      </c>
      <c r="AV10" s="145">
        <v>11</v>
      </c>
      <c r="AW10" s="29">
        <v>8</v>
      </c>
      <c r="AX10" s="29">
        <v>20</v>
      </c>
      <c r="AY10" s="28">
        <f t="shared" si="22"/>
        <v>39</v>
      </c>
      <c r="AZ10" s="28" t="str">
        <f t="shared" si="23"/>
        <v>F</v>
      </c>
      <c r="BB10" s="28" t="str">
        <f t="shared" si="24"/>
        <v>F</v>
      </c>
      <c r="BD10" s="28" t="str">
        <f t="shared" si="25"/>
        <v>F</v>
      </c>
      <c r="BE10" s="154">
        <f t="shared" si="26"/>
        <v>400</v>
      </c>
      <c r="BF10" s="30">
        <f t="shared" si="27"/>
        <v>0</v>
      </c>
      <c r="BG10" s="30" t="str">
        <f t="shared" si="28"/>
        <v>Fail</v>
      </c>
      <c r="BH10" s="81">
        <f t="shared" si="29"/>
        <v>7</v>
      </c>
      <c r="BI10" s="28">
        <f t="shared" si="30"/>
        <v>2</v>
      </c>
      <c r="BJ10" s="28">
        <f t="shared" si="31"/>
        <v>0</v>
      </c>
      <c r="BK10" s="28">
        <f t="shared" si="32"/>
        <v>0</v>
      </c>
      <c r="BL10" s="28">
        <f t="shared" si="33"/>
        <v>3</v>
      </c>
      <c r="BM10" s="28">
        <f t="shared" si="34"/>
        <v>0</v>
      </c>
      <c r="BN10" s="28">
        <f t="shared" si="35"/>
        <v>2</v>
      </c>
      <c r="BO10" s="28">
        <f t="shared" si="36"/>
        <v>0</v>
      </c>
      <c r="BP10" s="28">
        <f t="shared" si="37"/>
        <v>0</v>
      </c>
      <c r="BQ10" s="28">
        <f t="shared" si="38"/>
        <v>0</v>
      </c>
      <c r="BR10" s="28">
        <f t="shared" si="39"/>
        <v>0</v>
      </c>
    </row>
    <row r="11" spans="1:70" ht="20.25" thickBot="1">
      <c r="A11" s="34">
        <v>11</v>
      </c>
      <c r="B11" s="116" t="s">
        <v>198</v>
      </c>
      <c r="C11" s="145">
        <v>23</v>
      </c>
      <c r="D11" s="145">
        <v>15</v>
      </c>
      <c r="E11" s="145">
        <f t="shared" si="0"/>
        <v>38</v>
      </c>
      <c r="F11" s="120">
        <v>40</v>
      </c>
      <c r="G11" s="145">
        <v>16</v>
      </c>
      <c r="H11" s="145">
        <f t="shared" si="1"/>
        <v>63</v>
      </c>
      <c r="I11" s="145">
        <f t="shared" si="2"/>
        <v>31</v>
      </c>
      <c r="J11" s="145">
        <f t="shared" si="3"/>
        <v>56</v>
      </c>
      <c r="K11" s="145">
        <f t="shared" si="4"/>
        <v>94</v>
      </c>
      <c r="L11" s="29" t="str">
        <f t="shared" si="5"/>
        <v>C</v>
      </c>
      <c r="M11" s="120">
        <v>23</v>
      </c>
      <c r="N11" s="145">
        <v>21</v>
      </c>
      <c r="O11" s="130">
        <f t="shared" si="6"/>
        <v>44</v>
      </c>
      <c r="P11" s="28" t="str">
        <f t="shared" si="7"/>
        <v>F</v>
      </c>
      <c r="Q11" s="145">
        <v>17</v>
      </c>
      <c r="R11" s="145">
        <v>8</v>
      </c>
      <c r="S11" s="28">
        <f t="shared" si="8"/>
        <v>25</v>
      </c>
      <c r="T11" s="28" t="str">
        <f t="shared" si="9"/>
        <v>F</v>
      </c>
      <c r="U11" s="78">
        <v>16</v>
      </c>
      <c r="V11" s="148">
        <v>20</v>
      </c>
      <c r="W11" s="28">
        <f t="shared" si="10"/>
        <v>36</v>
      </c>
      <c r="X11" s="28" t="str">
        <f t="shared" si="11"/>
        <v>A</v>
      </c>
      <c r="Y11" s="145">
        <v>23</v>
      </c>
      <c r="Z11" s="145">
        <v>13</v>
      </c>
      <c r="AA11" s="145">
        <f t="shared" si="12"/>
        <v>36</v>
      </c>
      <c r="AB11" s="28" t="str">
        <f t="shared" si="13"/>
        <v>D</v>
      </c>
      <c r="AC11" s="145">
        <v>34</v>
      </c>
      <c r="AD11" s="145">
        <v>17</v>
      </c>
      <c r="AE11" s="28">
        <f t="shared" si="14"/>
        <v>51</v>
      </c>
      <c r="AF11" s="28" t="str">
        <f t="shared" si="15"/>
        <v>B</v>
      </c>
      <c r="AG11" s="151">
        <v>5</v>
      </c>
      <c r="AH11" s="29">
        <v>12</v>
      </c>
      <c r="AI11" s="29">
        <v>20</v>
      </c>
      <c r="AJ11" s="28">
        <f t="shared" si="16"/>
        <v>37</v>
      </c>
      <c r="AK11" s="28" t="str">
        <f t="shared" si="17"/>
        <v>F</v>
      </c>
      <c r="AL11" s="145">
        <v>2</v>
      </c>
      <c r="AM11" s="29">
        <v>4</v>
      </c>
      <c r="AN11" s="29">
        <v>20</v>
      </c>
      <c r="AO11" s="28">
        <f t="shared" si="18"/>
        <v>26</v>
      </c>
      <c r="AP11" s="28" t="str">
        <f t="shared" si="19"/>
        <v>F</v>
      </c>
      <c r="AQ11" s="145">
        <v>19</v>
      </c>
      <c r="AR11" s="145">
        <v>11</v>
      </c>
      <c r="AS11" s="145">
        <v>20</v>
      </c>
      <c r="AT11" s="28">
        <f t="shared" si="20"/>
        <v>50</v>
      </c>
      <c r="AU11" s="28" t="str">
        <f t="shared" si="21"/>
        <v>B</v>
      </c>
      <c r="AV11" s="145">
        <v>24</v>
      </c>
      <c r="AW11" s="29">
        <v>11</v>
      </c>
      <c r="AX11" s="29">
        <v>20</v>
      </c>
      <c r="AY11" s="28">
        <f t="shared" si="22"/>
        <v>55</v>
      </c>
      <c r="AZ11" s="28" t="str">
        <f t="shared" si="23"/>
        <v>B</v>
      </c>
      <c r="BB11" s="28" t="str">
        <f t="shared" si="24"/>
        <v>F</v>
      </c>
      <c r="BD11" s="28" t="str">
        <f t="shared" si="25"/>
        <v>F</v>
      </c>
      <c r="BE11" s="154">
        <f t="shared" si="26"/>
        <v>454</v>
      </c>
      <c r="BF11" s="30">
        <f t="shared" si="27"/>
        <v>0</v>
      </c>
      <c r="BG11" s="30" t="str">
        <f t="shared" si="28"/>
        <v>Fail</v>
      </c>
      <c r="BH11" s="81">
        <f t="shared" si="29"/>
        <v>4</v>
      </c>
      <c r="BI11" s="28">
        <f t="shared" si="30"/>
        <v>2</v>
      </c>
      <c r="BJ11" s="28">
        <f t="shared" si="31"/>
        <v>0</v>
      </c>
      <c r="BK11" s="28">
        <f t="shared" si="32"/>
        <v>0</v>
      </c>
      <c r="BL11" s="28">
        <f t="shared" si="33"/>
        <v>4</v>
      </c>
      <c r="BM11" s="28">
        <f t="shared" si="34"/>
        <v>1</v>
      </c>
      <c r="BN11" s="28">
        <f t="shared" si="35"/>
        <v>3</v>
      </c>
      <c r="BO11" s="28">
        <f t="shared" si="36"/>
        <v>0</v>
      </c>
      <c r="BP11" s="28">
        <f t="shared" si="37"/>
        <v>3</v>
      </c>
      <c r="BQ11" s="28">
        <f t="shared" si="38"/>
        <v>0</v>
      </c>
      <c r="BR11" s="28">
        <f t="shared" si="39"/>
        <v>3</v>
      </c>
    </row>
    <row r="12" spans="1:70" ht="20.25" thickBot="1">
      <c r="A12" s="34"/>
      <c r="B12" s="108"/>
      <c r="C12" s="145"/>
      <c r="D12" s="145"/>
      <c r="E12" s="145"/>
      <c r="F12" s="120"/>
      <c r="G12" s="145"/>
      <c r="H12" s="145"/>
      <c r="I12" s="145"/>
      <c r="J12" s="145"/>
      <c r="K12" s="145"/>
      <c r="L12" s="29"/>
      <c r="M12" s="133"/>
      <c r="U12" s="78"/>
      <c r="V12" s="149"/>
      <c r="Y12" s="145"/>
      <c r="Z12" s="145"/>
      <c r="AA12" s="145"/>
      <c r="AE12" s="28">
        <f t="shared" si="14"/>
        <v>0</v>
      </c>
      <c r="AG12" s="151"/>
      <c r="AH12" s="29"/>
      <c r="AI12" s="29"/>
      <c r="AL12" s="145"/>
      <c r="AM12" s="29"/>
      <c r="AN12" s="29"/>
      <c r="AV12" s="145"/>
      <c r="AW12" s="29"/>
      <c r="AX12" s="29"/>
      <c r="BE12" s="154"/>
      <c r="BF12" s="30">
        <f t="shared" si="27"/>
        <v>0</v>
      </c>
      <c r="BH12" s="81">
        <f t="shared" si="29"/>
        <v>0</v>
      </c>
      <c r="BI12" s="28">
        <f t="shared" si="30"/>
        <v>0</v>
      </c>
      <c r="BJ12" s="28">
        <f t="shared" si="31"/>
        <v>0</v>
      </c>
      <c r="BK12" s="28">
        <f t="shared" si="32"/>
        <v>0</v>
      </c>
      <c r="BL12" s="28">
        <f t="shared" si="33"/>
        <v>0</v>
      </c>
      <c r="BM12" s="28">
        <f t="shared" si="34"/>
        <v>0</v>
      </c>
      <c r="BN12" s="28">
        <f t="shared" si="35"/>
        <v>0</v>
      </c>
      <c r="BO12" s="28">
        <f t="shared" si="36"/>
        <v>0</v>
      </c>
      <c r="BP12" s="28">
        <f t="shared" si="37"/>
        <v>0</v>
      </c>
      <c r="BQ12" s="28">
        <f t="shared" si="38"/>
        <v>0</v>
      </c>
      <c r="BR12" s="28">
        <f t="shared" si="39"/>
        <v>0</v>
      </c>
    </row>
    <row r="13" spans="1:70" ht="20.25" thickBot="1">
      <c r="A13" s="34"/>
      <c r="B13" s="108"/>
      <c r="C13" s="145"/>
      <c r="D13" s="145"/>
      <c r="E13" s="145"/>
      <c r="F13" s="120"/>
      <c r="G13" s="145"/>
      <c r="H13" s="145"/>
      <c r="I13" s="145"/>
      <c r="J13" s="145">
        <f t="shared" si="3"/>
        <v>0</v>
      </c>
      <c r="K13" s="145">
        <f t="shared" si="4"/>
        <v>0</v>
      </c>
      <c r="L13" s="29"/>
      <c r="M13" s="133"/>
      <c r="O13" s="130">
        <f t="shared" si="6"/>
        <v>0</v>
      </c>
      <c r="S13" s="28">
        <f t="shared" si="8"/>
        <v>0</v>
      </c>
      <c r="T13" s="28" t="str">
        <f t="shared" si="9"/>
        <v>F</v>
      </c>
      <c r="U13" s="78"/>
      <c r="V13" s="149"/>
      <c r="X13" s="28" t="str">
        <f t="shared" si="11"/>
        <v>F</v>
      </c>
      <c r="Y13" s="145"/>
      <c r="Z13" s="145"/>
      <c r="AA13" s="145">
        <f t="shared" si="12"/>
        <v>0</v>
      </c>
      <c r="AB13" s="28" t="str">
        <f t="shared" si="13"/>
        <v>F</v>
      </c>
      <c r="AE13" s="28">
        <f t="shared" si="14"/>
        <v>0</v>
      </c>
      <c r="AF13" s="28" t="str">
        <f t="shared" si="15"/>
        <v>F</v>
      </c>
      <c r="AG13" s="151"/>
      <c r="AH13" s="29"/>
      <c r="AI13" s="29"/>
      <c r="AL13" s="145"/>
      <c r="AM13" s="29"/>
      <c r="AN13" s="29"/>
      <c r="AO13" s="28">
        <f t="shared" si="18"/>
        <v>0</v>
      </c>
      <c r="AT13" s="28">
        <f t="shared" si="20"/>
        <v>0</v>
      </c>
      <c r="AV13" s="145"/>
      <c r="AW13" s="29"/>
      <c r="AX13" s="29"/>
      <c r="AY13" s="28">
        <f t="shared" si="22"/>
        <v>0</v>
      </c>
      <c r="BB13" s="28" t="str">
        <f t="shared" si="24"/>
        <v>F</v>
      </c>
      <c r="BD13" s="28" t="str">
        <f t="shared" si="25"/>
        <v>F</v>
      </c>
      <c r="BE13" s="154">
        <f t="shared" si="26"/>
        <v>0</v>
      </c>
      <c r="BF13" s="30">
        <f t="shared" si="27"/>
        <v>0</v>
      </c>
      <c r="BH13" s="81"/>
      <c r="BI13" s="28">
        <f t="shared" si="30"/>
        <v>0</v>
      </c>
      <c r="BJ13" s="28">
        <f t="shared" si="31"/>
        <v>0</v>
      </c>
      <c r="BK13" s="28">
        <f t="shared" si="32"/>
        <v>0</v>
      </c>
      <c r="BL13" s="28">
        <f t="shared" si="33"/>
        <v>0</v>
      </c>
      <c r="BM13" s="28">
        <f t="shared" si="34"/>
        <v>0</v>
      </c>
      <c r="BN13" s="28">
        <f t="shared" si="35"/>
        <v>0</v>
      </c>
      <c r="BO13" s="28">
        <f t="shared" si="36"/>
        <v>0</v>
      </c>
      <c r="BP13" s="28">
        <f t="shared" si="37"/>
        <v>0</v>
      </c>
      <c r="BQ13" s="28">
        <f t="shared" si="38"/>
        <v>0</v>
      </c>
      <c r="BR13" s="28">
        <f t="shared" si="39"/>
        <v>0</v>
      </c>
    </row>
    <row r="14" spans="1:70" ht="20.25" thickBot="1">
      <c r="A14" s="34"/>
      <c r="B14" s="108"/>
      <c r="C14" s="145"/>
      <c r="D14" s="145"/>
      <c r="E14" s="145">
        <f t="shared" si="0"/>
        <v>0</v>
      </c>
      <c r="F14" s="120"/>
      <c r="G14" s="145"/>
      <c r="H14" s="145">
        <f t="shared" si="1"/>
        <v>0</v>
      </c>
      <c r="I14" s="145">
        <f t="shared" si="2"/>
        <v>0</v>
      </c>
      <c r="J14" s="145">
        <f t="shared" si="3"/>
        <v>0</v>
      </c>
      <c r="K14" s="145">
        <f t="shared" si="4"/>
        <v>0</v>
      </c>
      <c r="L14" s="29" t="str">
        <f t="shared" si="5"/>
        <v>F</v>
      </c>
      <c r="M14" s="133"/>
      <c r="O14" s="130">
        <f t="shared" si="6"/>
        <v>0</v>
      </c>
      <c r="P14" s="28" t="str">
        <f t="shared" si="7"/>
        <v>F</v>
      </c>
      <c r="S14" s="28">
        <f t="shared" si="8"/>
        <v>0</v>
      </c>
      <c r="T14" s="28" t="str">
        <f t="shared" si="9"/>
        <v>F</v>
      </c>
      <c r="U14" s="78"/>
      <c r="V14" s="149"/>
      <c r="W14" s="28">
        <f t="shared" si="10"/>
        <v>0</v>
      </c>
      <c r="X14" s="28" t="str">
        <f t="shared" si="11"/>
        <v>F</v>
      </c>
      <c r="Y14" s="145"/>
      <c r="Z14" s="145"/>
      <c r="AA14" s="145">
        <f t="shared" si="12"/>
        <v>0</v>
      </c>
      <c r="AB14" s="28" t="str">
        <f t="shared" si="13"/>
        <v>F</v>
      </c>
      <c r="AE14" s="28">
        <f t="shared" si="14"/>
        <v>0</v>
      </c>
      <c r="AF14" s="28" t="str">
        <f t="shared" si="15"/>
        <v>F</v>
      </c>
      <c r="AG14" s="151"/>
      <c r="AH14" s="29"/>
      <c r="AI14" s="29"/>
      <c r="AJ14" s="28">
        <f t="shared" si="16"/>
        <v>0</v>
      </c>
      <c r="AL14" s="145"/>
      <c r="AM14" s="29"/>
      <c r="AN14" s="29"/>
      <c r="AO14" s="28">
        <f t="shared" si="18"/>
        <v>0</v>
      </c>
      <c r="AT14" s="28">
        <f t="shared" si="20"/>
        <v>0</v>
      </c>
      <c r="AV14" s="145"/>
      <c r="AW14" s="29"/>
      <c r="AX14" s="29"/>
      <c r="AY14" s="28">
        <f t="shared" si="22"/>
        <v>0</v>
      </c>
      <c r="AZ14" s="28" t="str">
        <f t="shared" si="23"/>
        <v>F</v>
      </c>
      <c r="BB14" s="28" t="str">
        <f t="shared" si="24"/>
        <v>F</v>
      </c>
      <c r="BD14" s="28" t="str">
        <f t="shared" si="25"/>
        <v>F</v>
      </c>
      <c r="BE14" s="154">
        <f t="shared" si="26"/>
        <v>0</v>
      </c>
      <c r="BF14" s="30">
        <f t="shared" si="27"/>
        <v>0</v>
      </c>
      <c r="BG14" s="30" t="str">
        <f t="shared" si="28"/>
        <v>Fail</v>
      </c>
      <c r="BH14" s="81">
        <f t="shared" si="29"/>
        <v>7</v>
      </c>
      <c r="BI14" s="28">
        <f t="shared" si="30"/>
        <v>0</v>
      </c>
      <c r="BJ14" s="28">
        <f t="shared" si="31"/>
        <v>0</v>
      </c>
      <c r="BK14" s="28">
        <f t="shared" si="32"/>
        <v>0</v>
      </c>
      <c r="BL14" s="28">
        <f t="shared" si="33"/>
        <v>0</v>
      </c>
      <c r="BM14" s="28">
        <f t="shared" si="34"/>
        <v>0</v>
      </c>
      <c r="BN14" s="28">
        <f t="shared" si="35"/>
        <v>0</v>
      </c>
      <c r="BO14" s="28">
        <f t="shared" si="36"/>
        <v>0</v>
      </c>
      <c r="BP14" s="28">
        <f t="shared" si="37"/>
        <v>0</v>
      </c>
      <c r="BQ14" s="28">
        <f t="shared" si="38"/>
        <v>0</v>
      </c>
      <c r="BR14" s="28">
        <f t="shared" si="39"/>
        <v>0</v>
      </c>
    </row>
    <row r="15" spans="1:70" ht="20.25" thickBot="1">
      <c r="A15" s="34"/>
      <c r="B15" s="108"/>
      <c r="C15" s="145"/>
      <c r="D15" s="145"/>
      <c r="E15" s="145">
        <f t="shared" si="0"/>
        <v>0</v>
      </c>
      <c r="F15" s="120"/>
      <c r="G15" s="145"/>
      <c r="H15" s="145">
        <f t="shared" si="1"/>
        <v>0</v>
      </c>
      <c r="I15" s="145">
        <f t="shared" si="2"/>
        <v>0</v>
      </c>
      <c r="J15" s="145">
        <f t="shared" si="3"/>
        <v>0</v>
      </c>
      <c r="K15" s="145">
        <f t="shared" si="4"/>
        <v>0</v>
      </c>
      <c r="L15" s="29" t="str">
        <f t="shared" si="5"/>
        <v>F</v>
      </c>
      <c r="M15" s="133"/>
      <c r="O15" s="130">
        <f t="shared" si="6"/>
        <v>0</v>
      </c>
      <c r="P15" s="28" t="str">
        <f t="shared" si="7"/>
        <v>F</v>
      </c>
      <c r="S15" s="28">
        <f t="shared" si="8"/>
        <v>0</v>
      </c>
      <c r="T15" s="28" t="str">
        <f t="shared" si="9"/>
        <v>F</v>
      </c>
      <c r="U15" s="78"/>
      <c r="V15" s="149"/>
      <c r="X15" s="28" t="str">
        <f t="shared" si="11"/>
        <v>F</v>
      </c>
      <c r="Y15" s="145"/>
      <c r="Z15" s="145"/>
      <c r="AA15" s="145">
        <f t="shared" si="12"/>
        <v>0</v>
      </c>
      <c r="AB15" s="28" t="str">
        <f t="shared" si="13"/>
        <v>F</v>
      </c>
      <c r="AE15" s="28">
        <f t="shared" si="14"/>
        <v>0</v>
      </c>
      <c r="AF15" s="28" t="str">
        <f t="shared" si="15"/>
        <v>F</v>
      </c>
      <c r="AG15" s="151"/>
      <c r="AH15" s="29"/>
      <c r="AI15" s="29"/>
      <c r="AJ15" s="28">
        <f t="shared" si="16"/>
        <v>0</v>
      </c>
      <c r="AL15" s="145"/>
      <c r="AM15" s="29"/>
      <c r="AN15" s="29"/>
      <c r="AO15" s="28">
        <f t="shared" si="18"/>
        <v>0</v>
      </c>
      <c r="AT15" s="28">
        <f t="shared" si="20"/>
        <v>0</v>
      </c>
      <c r="AV15" s="145"/>
      <c r="AW15" s="29"/>
      <c r="AX15" s="29"/>
      <c r="AY15" s="28">
        <f t="shared" si="22"/>
        <v>0</v>
      </c>
      <c r="AZ15" s="28" t="str">
        <f t="shared" si="23"/>
        <v>F</v>
      </c>
      <c r="BB15" s="28" t="str">
        <f t="shared" si="24"/>
        <v>F</v>
      </c>
      <c r="BD15" s="28" t="str">
        <f t="shared" si="25"/>
        <v>F</v>
      </c>
      <c r="BE15" s="154">
        <f t="shared" si="26"/>
        <v>0</v>
      </c>
      <c r="BF15" s="30">
        <f t="shared" si="27"/>
        <v>0</v>
      </c>
      <c r="BG15" s="30" t="str">
        <f t="shared" si="28"/>
        <v>Fail</v>
      </c>
      <c r="BH15" s="81">
        <f t="shared" si="29"/>
        <v>7</v>
      </c>
      <c r="BI15" s="28">
        <f t="shared" si="30"/>
        <v>0</v>
      </c>
      <c r="BJ15" s="28">
        <f t="shared" si="31"/>
        <v>0</v>
      </c>
      <c r="BK15" s="28">
        <f t="shared" si="32"/>
        <v>0</v>
      </c>
      <c r="BL15" s="28">
        <f t="shared" si="33"/>
        <v>0</v>
      </c>
      <c r="BM15" s="28">
        <f t="shared" si="34"/>
        <v>0</v>
      </c>
      <c r="BN15" s="28">
        <f t="shared" si="35"/>
        <v>0</v>
      </c>
      <c r="BO15" s="28">
        <f t="shared" si="36"/>
        <v>0</v>
      </c>
      <c r="BP15" s="28">
        <f t="shared" si="37"/>
        <v>0</v>
      </c>
      <c r="BQ15" s="28">
        <f t="shared" si="38"/>
        <v>0</v>
      </c>
      <c r="BR15" s="28">
        <f t="shared" si="39"/>
        <v>0</v>
      </c>
    </row>
    <row r="16" spans="1:70" ht="20.25" thickBot="1">
      <c r="A16" s="34"/>
      <c r="B16" s="108"/>
      <c r="C16" s="145"/>
      <c r="D16" s="145"/>
      <c r="E16" s="145">
        <f t="shared" si="0"/>
        <v>0</v>
      </c>
      <c r="F16" s="120"/>
      <c r="G16" s="145"/>
      <c r="H16" s="145">
        <f t="shared" si="1"/>
        <v>0</v>
      </c>
      <c r="I16" s="145">
        <f t="shared" si="2"/>
        <v>0</v>
      </c>
      <c r="J16" s="145">
        <f t="shared" si="3"/>
        <v>0</v>
      </c>
      <c r="K16" s="145">
        <f t="shared" si="4"/>
        <v>0</v>
      </c>
      <c r="L16" s="29" t="str">
        <f t="shared" si="5"/>
        <v>F</v>
      </c>
      <c r="M16" s="133"/>
      <c r="O16" s="130">
        <f t="shared" si="6"/>
        <v>0</v>
      </c>
      <c r="P16" s="28" t="str">
        <f t="shared" si="7"/>
        <v>F</v>
      </c>
      <c r="S16" s="28">
        <f t="shared" si="8"/>
        <v>0</v>
      </c>
      <c r="T16" s="28" t="str">
        <f t="shared" si="9"/>
        <v>F</v>
      </c>
      <c r="U16" s="78"/>
      <c r="V16" s="149">
        <f t="shared" ref="V16:V18" si="40">IF(U16&gt;=15,25,IF(U16&gt;=12,22,IF(U16&gt;=10,20,IF(U16&gt;=1,15,0))))</f>
        <v>0</v>
      </c>
      <c r="W16" s="28">
        <f t="shared" si="10"/>
        <v>0</v>
      </c>
      <c r="X16" s="28" t="str">
        <f t="shared" si="11"/>
        <v>F</v>
      </c>
      <c r="Y16" s="145"/>
      <c r="Z16" s="145"/>
      <c r="AA16" s="145">
        <f t="shared" si="12"/>
        <v>0</v>
      </c>
      <c r="AB16" s="28" t="str">
        <f t="shared" si="13"/>
        <v>F</v>
      </c>
      <c r="AE16" s="28">
        <f t="shared" si="14"/>
        <v>0</v>
      </c>
      <c r="AF16" s="28" t="str">
        <f t="shared" si="15"/>
        <v>F</v>
      </c>
      <c r="AG16" s="151"/>
      <c r="AH16" s="29"/>
      <c r="AI16" s="29"/>
      <c r="AJ16" s="28">
        <f t="shared" si="16"/>
        <v>0</v>
      </c>
      <c r="AL16" s="145"/>
      <c r="AM16" s="29"/>
      <c r="AN16" s="29"/>
      <c r="AO16" s="28">
        <f t="shared" si="18"/>
        <v>0</v>
      </c>
      <c r="AT16" s="28">
        <f t="shared" si="20"/>
        <v>0</v>
      </c>
      <c r="AV16" s="145"/>
      <c r="AW16" s="29"/>
      <c r="AX16" s="29"/>
      <c r="AY16" s="28">
        <f t="shared" si="22"/>
        <v>0</v>
      </c>
      <c r="AZ16" s="28" t="str">
        <f t="shared" si="23"/>
        <v>F</v>
      </c>
      <c r="BB16" s="28" t="str">
        <f t="shared" si="24"/>
        <v>F</v>
      </c>
      <c r="BD16" s="28" t="str">
        <f t="shared" si="25"/>
        <v>F</v>
      </c>
      <c r="BE16" s="154">
        <f t="shared" si="26"/>
        <v>0</v>
      </c>
      <c r="BF16" s="30">
        <f t="shared" si="27"/>
        <v>0</v>
      </c>
      <c r="BG16" s="30" t="str">
        <f t="shared" si="28"/>
        <v>Fail</v>
      </c>
      <c r="BH16" s="81">
        <f t="shared" si="29"/>
        <v>7</v>
      </c>
      <c r="BI16" s="28">
        <f t="shared" si="30"/>
        <v>0</v>
      </c>
      <c r="BJ16" s="28">
        <f t="shared" si="31"/>
        <v>0</v>
      </c>
      <c r="BK16" s="28">
        <f t="shared" si="32"/>
        <v>0</v>
      </c>
      <c r="BL16" s="28">
        <f t="shared" si="33"/>
        <v>0</v>
      </c>
      <c r="BM16" s="28">
        <f t="shared" si="34"/>
        <v>0</v>
      </c>
      <c r="BN16" s="28">
        <f t="shared" si="35"/>
        <v>0</v>
      </c>
      <c r="BO16" s="28">
        <f t="shared" si="36"/>
        <v>0</v>
      </c>
      <c r="BP16" s="28">
        <f t="shared" si="37"/>
        <v>0</v>
      </c>
      <c r="BQ16" s="28">
        <f t="shared" si="38"/>
        <v>0</v>
      </c>
      <c r="BR16" s="28">
        <f t="shared" si="39"/>
        <v>0</v>
      </c>
    </row>
    <row r="17" spans="1:70">
      <c r="A17" s="34"/>
      <c r="B17" s="109"/>
      <c r="C17" s="145"/>
      <c r="D17" s="145"/>
      <c r="E17" s="145">
        <f t="shared" si="0"/>
        <v>0</v>
      </c>
      <c r="F17" s="120"/>
      <c r="G17" s="145"/>
      <c r="H17" s="145">
        <f t="shared" si="1"/>
        <v>0</v>
      </c>
      <c r="I17" s="145">
        <f t="shared" si="2"/>
        <v>0</v>
      </c>
      <c r="J17" s="145">
        <f t="shared" si="3"/>
        <v>0</v>
      </c>
      <c r="K17" s="145">
        <f t="shared" si="4"/>
        <v>0</v>
      </c>
      <c r="L17" s="29" t="str">
        <f t="shared" si="5"/>
        <v>F</v>
      </c>
      <c r="M17" s="133"/>
      <c r="O17" s="130">
        <f t="shared" si="6"/>
        <v>0</v>
      </c>
      <c r="P17" s="28" t="str">
        <f t="shared" si="7"/>
        <v>F</v>
      </c>
      <c r="S17" s="28">
        <f t="shared" si="8"/>
        <v>0</v>
      </c>
      <c r="T17" s="28" t="str">
        <f t="shared" si="9"/>
        <v>F</v>
      </c>
      <c r="U17" s="78"/>
      <c r="V17" s="149">
        <f t="shared" si="40"/>
        <v>0</v>
      </c>
      <c r="W17" s="28">
        <f t="shared" si="10"/>
        <v>0</v>
      </c>
      <c r="X17" s="28" t="str">
        <f t="shared" si="11"/>
        <v>F</v>
      </c>
      <c r="Y17" s="145"/>
      <c r="Z17" s="145"/>
      <c r="AA17" s="145">
        <f t="shared" si="12"/>
        <v>0</v>
      </c>
      <c r="AB17" s="28" t="str">
        <f t="shared" si="13"/>
        <v>F</v>
      </c>
      <c r="AE17" s="28">
        <f t="shared" si="14"/>
        <v>0</v>
      </c>
      <c r="AF17" s="28" t="str">
        <f t="shared" si="15"/>
        <v>F</v>
      </c>
      <c r="AG17" s="151"/>
      <c r="AH17" s="29"/>
      <c r="AI17" s="29"/>
      <c r="AJ17" s="28">
        <f t="shared" si="16"/>
        <v>0</v>
      </c>
      <c r="AL17" s="145"/>
      <c r="AM17" s="29"/>
      <c r="AN17" s="29"/>
      <c r="AO17" s="28">
        <f t="shared" si="18"/>
        <v>0</v>
      </c>
      <c r="AT17" s="28">
        <f t="shared" si="20"/>
        <v>0</v>
      </c>
      <c r="AV17" s="145"/>
      <c r="AW17" s="29"/>
      <c r="AX17" s="29"/>
      <c r="AY17" s="28">
        <f t="shared" si="22"/>
        <v>0</v>
      </c>
      <c r="AZ17" s="28" t="str">
        <f t="shared" si="23"/>
        <v>F</v>
      </c>
      <c r="BB17" s="28" t="str">
        <f t="shared" si="24"/>
        <v>F</v>
      </c>
      <c r="BD17" s="28" t="str">
        <f t="shared" si="25"/>
        <v>F</v>
      </c>
      <c r="BE17" s="154">
        <f t="shared" si="26"/>
        <v>0</v>
      </c>
      <c r="BF17" s="30">
        <f t="shared" si="27"/>
        <v>0</v>
      </c>
      <c r="BG17" s="30" t="str">
        <f t="shared" si="28"/>
        <v>Fail</v>
      </c>
      <c r="BH17" s="81">
        <f t="shared" si="29"/>
        <v>7</v>
      </c>
      <c r="BI17" s="28">
        <f t="shared" si="30"/>
        <v>0</v>
      </c>
      <c r="BJ17" s="28">
        <f t="shared" si="31"/>
        <v>0</v>
      </c>
      <c r="BK17" s="28">
        <f t="shared" si="32"/>
        <v>0</v>
      </c>
      <c r="BL17" s="28">
        <f t="shared" si="33"/>
        <v>0</v>
      </c>
      <c r="BM17" s="28">
        <f t="shared" si="34"/>
        <v>0</v>
      </c>
      <c r="BN17" s="28">
        <f t="shared" si="35"/>
        <v>0</v>
      </c>
      <c r="BO17" s="28">
        <f t="shared" si="36"/>
        <v>0</v>
      </c>
      <c r="BP17" s="28">
        <f t="shared" si="37"/>
        <v>0</v>
      </c>
      <c r="BQ17" s="28">
        <f t="shared" si="38"/>
        <v>0</v>
      </c>
      <c r="BR17" s="28">
        <f t="shared" si="39"/>
        <v>0</v>
      </c>
    </row>
    <row r="18" spans="1:70">
      <c r="A18" s="34"/>
      <c r="B18" s="92"/>
      <c r="C18" s="145"/>
      <c r="D18" s="145"/>
      <c r="E18" s="145">
        <f t="shared" si="0"/>
        <v>0</v>
      </c>
      <c r="F18" s="120"/>
      <c r="G18" s="145"/>
      <c r="H18" s="145">
        <f t="shared" si="1"/>
        <v>0</v>
      </c>
      <c r="I18" s="145">
        <f t="shared" si="2"/>
        <v>0</v>
      </c>
      <c r="J18" s="145">
        <f t="shared" si="3"/>
        <v>0</v>
      </c>
      <c r="K18" s="145">
        <f t="shared" si="4"/>
        <v>0</v>
      </c>
      <c r="L18" s="29" t="str">
        <f t="shared" si="5"/>
        <v>F</v>
      </c>
      <c r="M18" s="133"/>
      <c r="O18" s="130">
        <f t="shared" si="6"/>
        <v>0</v>
      </c>
      <c r="P18" s="28" t="str">
        <f t="shared" si="7"/>
        <v>F</v>
      </c>
      <c r="S18" s="28">
        <f t="shared" si="8"/>
        <v>0</v>
      </c>
      <c r="T18" s="28" t="str">
        <f t="shared" si="9"/>
        <v>F</v>
      </c>
      <c r="U18" s="78"/>
      <c r="V18" s="149">
        <f t="shared" si="40"/>
        <v>0</v>
      </c>
      <c r="W18" s="28">
        <f t="shared" si="10"/>
        <v>0</v>
      </c>
      <c r="X18" s="28" t="str">
        <f t="shared" si="11"/>
        <v>F</v>
      </c>
      <c r="Y18" s="145"/>
      <c r="Z18" s="145"/>
      <c r="AA18" s="145">
        <f t="shared" si="12"/>
        <v>0</v>
      </c>
      <c r="AB18" s="28" t="str">
        <f t="shared" si="13"/>
        <v>F</v>
      </c>
      <c r="AE18" s="28">
        <f t="shared" si="14"/>
        <v>0</v>
      </c>
      <c r="AF18" s="28" t="str">
        <f t="shared" si="15"/>
        <v>F</v>
      </c>
      <c r="AG18" s="151"/>
      <c r="AH18" s="29"/>
      <c r="AI18" s="29"/>
      <c r="AJ18" s="28">
        <f t="shared" si="16"/>
        <v>0</v>
      </c>
      <c r="AL18" s="145"/>
      <c r="AM18" s="29"/>
      <c r="AN18" s="29"/>
      <c r="AO18" s="28">
        <f t="shared" si="18"/>
        <v>0</v>
      </c>
      <c r="AT18" s="28">
        <f t="shared" si="20"/>
        <v>0</v>
      </c>
      <c r="AU18" s="28" t="str">
        <f t="shared" si="21"/>
        <v>F</v>
      </c>
      <c r="AV18" s="145"/>
      <c r="AW18" s="29"/>
      <c r="AX18" s="29"/>
      <c r="AY18" s="28">
        <f t="shared" si="22"/>
        <v>0</v>
      </c>
      <c r="AZ18" s="28" t="str">
        <f t="shared" si="23"/>
        <v>F</v>
      </c>
      <c r="BB18" s="28" t="str">
        <f t="shared" si="24"/>
        <v>F</v>
      </c>
      <c r="BD18" s="28" t="str">
        <f t="shared" si="25"/>
        <v>F</v>
      </c>
      <c r="BE18" s="154">
        <f t="shared" si="26"/>
        <v>0</v>
      </c>
      <c r="BF18" s="30">
        <f t="shared" si="27"/>
        <v>0</v>
      </c>
      <c r="BG18" s="30" t="str">
        <f t="shared" si="28"/>
        <v>Fail</v>
      </c>
      <c r="BH18" s="81">
        <f t="shared" si="29"/>
        <v>8</v>
      </c>
      <c r="BI18" s="28">
        <f t="shared" si="30"/>
        <v>0</v>
      </c>
      <c r="BJ18" s="28">
        <f t="shared" si="31"/>
        <v>0</v>
      </c>
      <c r="BK18" s="28">
        <f t="shared" si="32"/>
        <v>0</v>
      </c>
      <c r="BL18" s="28">
        <f t="shared" si="33"/>
        <v>0</v>
      </c>
      <c r="BM18" s="28">
        <f t="shared" si="34"/>
        <v>0</v>
      </c>
      <c r="BN18" s="28">
        <f t="shared" si="35"/>
        <v>0</v>
      </c>
      <c r="BO18" s="28">
        <f t="shared" si="36"/>
        <v>0</v>
      </c>
      <c r="BP18" s="28">
        <f t="shared" si="37"/>
        <v>0</v>
      </c>
      <c r="BQ18" s="28">
        <f t="shared" si="38"/>
        <v>0</v>
      </c>
      <c r="BR18" s="28">
        <f t="shared" si="39"/>
        <v>0</v>
      </c>
    </row>
  </sheetData>
  <autoFilter ref="A2:BR18"/>
  <mergeCells count="1">
    <mergeCell ref="A1:BH1"/>
  </mergeCells>
  <conditionalFormatting sqref="A3:A18 A2:XFD2 C3:E18 G3:L18 N3:T18 A19:XFD1048576 V3:XFD18">
    <cfRule type="containsText" dxfId="9" priority="1" operator="containsText" text="F">
      <formula>NOT(ISERROR(SEARCH("F",A2)))</formula>
    </cfRule>
  </conditionalFormatting>
  <dataValidations count="1">
    <dataValidation type="whole" allowBlank="1" showInputMessage="1" showErrorMessage="1" errorTitle="Invalid Data" error="Plase Input 0-70" sqref="C2:C1048576">
      <formula1>0</formula1>
      <formula2>70</formula2>
    </dataValidation>
  </dataValidations>
  <printOptions horizontalCentered="1" gridLines="1"/>
  <pageMargins left="0" right="0" top="0" bottom="0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8"/>
  <sheetViews>
    <sheetView view="pageBreakPreview" zoomScale="95" zoomScaleNormal="366" zoomScaleSheetLayoutView="95" workbookViewId="0">
      <pane xSplit="1" ySplit="1" topLeftCell="N3" activePane="bottomRight" state="frozen"/>
      <selection pane="topRight" activeCell="B1" sqref="B1"/>
      <selection pane="bottomLeft" activeCell="A2" sqref="A2"/>
      <selection pane="bottomRight" activeCell="BD6" sqref="BD6"/>
    </sheetView>
  </sheetViews>
  <sheetFormatPr defaultColWidth="9.140625" defaultRowHeight="17.25"/>
  <cols>
    <col min="1" max="1" width="3.42578125" style="3" customWidth="1"/>
    <col min="2" max="2" width="20.140625" style="19" customWidth="1"/>
    <col min="3" max="3" width="3.42578125" style="121" customWidth="1"/>
    <col min="4" max="4" width="3.42578125" style="124" customWidth="1"/>
    <col min="5" max="5" width="3.42578125" style="127" customWidth="1"/>
    <col min="6" max="6" width="3.42578125" style="121" customWidth="1"/>
    <col min="7" max="7" width="3.42578125" style="3" customWidth="1"/>
    <col min="8" max="8" width="4.140625" style="130" customWidth="1"/>
    <col min="9" max="9" width="3.42578125" style="130" customWidth="1"/>
    <col min="10" max="10" width="3.42578125" style="127" customWidth="1"/>
    <col min="11" max="11" width="4.7109375" style="121" customWidth="1"/>
    <col min="12" max="12" width="3.42578125" style="21" customWidth="1"/>
    <col min="13" max="13" width="3.42578125" style="121" customWidth="1"/>
    <col min="14" max="14" width="3.42578125" style="124" customWidth="1"/>
    <col min="15" max="15" width="4.28515625" style="3" customWidth="1"/>
    <col min="16" max="16" width="3.42578125" style="21" customWidth="1"/>
    <col min="17" max="17" width="3.42578125" style="121" customWidth="1"/>
    <col min="18" max="18" width="3.42578125" style="124" customWidth="1"/>
    <col min="19" max="19" width="3.42578125" style="3" customWidth="1"/>
    <col min="20" max="20" width="3.42578125" style="21" customWidth="1"/>
    <col min="21" max="21" width="3.42578125" style="121" customWidth="1"/>
    <col min="22" max="22" width="3.42578125" style="124" customWidth="1"/>
    <col min="23" max="23" width="3.42578125" style="3" customWidth="1"/>
    <col min="24" max="24" width="3.42578125" style="21" customWidth="1"/>
    <col min="25" max="25" width="3.42578125" style="121" customWidth="1"/>
    <col min="26" max="27" width="3.42578125" style="124" customWidth="1"/>
    <col min="28" max="28" width="3.42578125" style="21" customWidth="1"/>
    <col min="29" max="29" width="3.42578125" style="121" customWidth="1"/>
    <col min="30" max="30" width="3.42578125" style="124" customWidth="1"/>
    <col min="31" max="31" width="3.42578125" style="3" customWidth="1"/>
    <col min="32" max="32" width="3.42578125" style="21" customWidth="1"/>
    <col min="33" max="33" width="3.42578125" style="121" customWidth="1"/>
    <col min="34" max="35" width="3.42578125" style="124" customWidth="1"/>
    <col min="36" max="36" width="3.42578125" style="21" customWidth="1"/>
    <col min="37" max="37" width="3.42578125" style="121" customWidth="1"/>
    <col min="38" max="38" width="3.42578125" style="124" customWidth="1"/>
    <col min="39" max="39" width="3.42578125" style="3" customWidth="1"/>
    <col min="40" max="40" width="3.42578125" style="21" customWidth="1"/>
    <col min="41" max="41" width="3.42578125" style="121" customWidth="1"/>
    <col min="42" max="42" width="3.42578125" style="124" customWidth="1"/>
    <col min="43" max="43" width="3.42578125" style="3" customWidth="1"/>
    <col min="44" max="44" width="4.28515625" style="21" customWidth="1"/>
    <col min="45" max="45" width="3.42578125" style="20" customWidth="1"/>
    <col min="46" max="46" width="3.42578125" style="3" customWidth="1"/>
    <col min="47" max="47" width="3.42578125" style="124" customWidth="1"/>
    <col min="48" max="48" width="3.42578125" style="3" customWidth="1"/>
    <col min="49" max="49" width="3.42578125" style="21" customWidth="1"/>
    <col min="50" max="52" width="3.42578125" style="98" customWidth="1"/>
    <col min="53" max="53" width="3.5703125" style="98" customWidth="1"/>
    <col min="54" max="54" width="5.28515625" style="142" customWidth="1"/>
    <col min="55" max="55" width="6.42578125" style="70" hidden="1" customWidth="1"/>
    <col min="56" max="56" width="7.42578125" style="73" customWidth="1"/>
    <col min="57" max="57" width="4.85546875" style="23" customWidth="1"/>
    <col min="58" max="67" width="6.5703125" style="3" bestFit="1" customWidth="1"/>
    <col min="68" max="68" width="9.140625" style="4" customWidth="1"/>
    <col min="69" max="73" width="9.140625" style="3" customWidth="1"/>
    <col min="74" max="16384" width="9.140625" style="3"/>
  </cols>
  <sheetData>
    <row r="1" spans="1:68" ht="28.5" thickBot="1">
      <c r="A1" s="160" t="s">
        <v>185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2"/>
    </row>
    <row r="2" spans="1:68" s="1" customFormat="1" ht="144">
      <c r="A2" s="1" t="s">
        <v>1</v>
      </c>
      <c r="B2" s="77" t="s">
        <v>0</v>
      </c>
      <c r="C2" s="119" t="s">
        <v>8</v>
      </c>
      <c r="D2" s="122" t="s">
        <v>9</v>
      </c>
      <c r="E2" s="125" t="s">
        <v>12</v>
      </c>
      <c r="F2" s="119" t="s">
        <v>10</v>
      </c>
      <c r="G2" s="7" t="s">
        <v>11</v>
      </c>
      <c r="H2" s="144" t="s">
        <v>102</v>
      </c>
      <c r="I2" s="144" t="s">
        <v>103</v>
      </c>
      <c r="J2" s="125" t="s">
        <v>13</v>
      </c>
      <c r="K2" s="119" t="s">
        <v>14</v>
      </c>
      <c r="L2" s="8" t="s">
        <v>15</v>
      </c>
      <c r="M2" s="119" t="s">
        <v>16</v>
      </c>
      <c r="N2" s="122" t="s">
        <v>17</v>
      </c>
      <c r="O2" s="7" t="s">
        <v>18</v>
      </c>
      <c r="P2" s="8" t="s">
        <v>19</v>
      </c>
      <c r="Q2" s="119" t="s">
        <v>20</v>
      </c>
      <c r="R2" s="122" t="s">
        <v>21</v>
      </c>
      <c r="S2" s="7" t="s">
        <v>22</v>
      </c>
      <c r="T2" s="8" t="s">
        <v>23</v>
      </c>
      <c r="U2" s="119" t="s">
        <v>44</v>
      </c>
      <c r="V2" s="122" t="s">
        <v>45</v>
      </c>
      <c r="W2" s="7" t="s">
        <v>46</v>
      </c>
      <c r="X2" s="8" t="s">
        <v>47</v>
      </c>
      <c r="Y2" s="119" t="s">
        <v>61</v>
      </c>
      <c r="Z2" s="122" t="s">
        <v>62</v>
      </c>
      <c r="AA2" s="122" t="s">
        <v>63</v>
      </c>
      <c r="AB2" s="8" t="s">
        <v>64</v>
      </c>
      <c r="AC2" s="119" t="s">
        <v>33</v>
      </c>
      <c r="AD2" s="122" t="s">
        <v>34</v>
      </c>
      <c r="AE2" s="7" t="s">
        <v>35</v>
      </c>
      <c r="AF2" s="8" t="s">
        <v>36</v>
      </c>
      <c r="AG2" s="119" t="s">
        <v>65</v>
      </c>
      <c r="AH2" s="122" t="s">
        <v>66</v>
      </c>
      <c r="AI2" s="122" t="s">
        <v>67</v>
      </c>
      <c r="AJ2" s="8" t="s">
        <v>68</v>
      </c>
      <c r="AK2" s="119" t="s">
        <v>69</v>
      </c>
      <c r="AL2" s="122" t="s">
        <v>70</v>
      </c>
      <c r="AM2" s="7" t="s">
        <v>71</v>
      </c>
      <c r="AN2" s="8" t="s">
        <v>72</v>
      </c>
      <c r="AO2" s="119" t="s">
        <v>73</v>
      </c>
      <c r="AP2" s="122" t="s">
        <v>74</v>
      </c>
      <c r="AQ2" s="7" t="s">
        <v>75</v>
      </c>
      <c r="AR2" s="8" t="s">
        <v>76</v>
      </c>
      <c r="AS2" s="6" t="s">
        <v>77</v>
      </c>
      <c r="AT2" s="7" t="s">
        <v>78</v>
      </c>
      <c r="AU2" s="122" t="s">
        <v>79</v>
      </c>
      <c r="AV2" s="7" t="s">
        <v>80</v>
      </c>
      <c r="AW2" s="8" t="s">
        <v>81</v>
      </c>
      <c r="AX2" s="24" t="s">
        <v>159</v>
      </c>
      <c r="AY2" s="24" t="s">
        <v>160</v>
      </c>
      <c r="AZ2" s="24" t="s">
        <v>161</v>
      </c>
      <c r="BA2" s="24" t="s">
        <v>162</v>
      </c>
      <c r="BB2" s="140" t="s">
        <v>48</v>
      </c>
      <c r="BC2" s="5" t="s">
        <v>104</v>
      </c>
      <c r="BD2" s="71" t="s">
        <v>6</v>
      </c>
      <c r="BE2" s="10" t="s">
        <v>146</v>
      </c>
      <c r="BF2" s="1" t="s">
        <v>2</v>
      </c>
      <c r="BG2" s="1" t="s">
        <v>3</v>
      </c>
      <c r="BH2" s="1" t="s">
        <v>4</v>
      </c>
      <c r="BI2" s="1" t="s">
        <v>49</v>
      </c>
      <c r="BJ2" s="1" t="s">
        <v>82</v>
      </c>
      <c r="BK2" s="1" t="s">
        <v>5</v>
      </c>
      <c r="BL2" s="1" t="s">
        <v>83</v>
      </c>
      <c r="BM2" s="1" t="s">
        <v>84</v>
      </c>
      <c r="BN2" s="1" t="s">
        <v>85</v>
      </c>
      <c r="BO2" s="1" t="s">
        <v>86</v>
      </c>
      <c r="BP2" s="2"/>
    </row>
    <row r="3" spans="1:68" s="11" customFormat="1">
      <c r="A3" s="67">
        <v>7</v>
      </c>
      <c r="B3" s="111" t="s">
        <v>206</v>
      </c>
      <c r="C3" s="143">
        <v>37</v>
      </c>
      <c r="D3" s="123">
        <v>11</v>
      </c>
      <c r="E3" s="126">
        <f>SUM(C3+D3)</f>
        <v>48</v>
      </c>
      <c r="F3" s="120">
        <v>51</v>
      </c>
      <c r="G3" s="13">
        <v>8</v>
      </c>
      <c r="H3" s="145">
        <f>SUM(C3+F3)</f>
        <v>88</v>
      </c>
      <c r="I3" s="145">
        <f>SUM(D3+G3)</f>
        <v>19</v>
      </c>
      <c r="J3" s="126">
        <f>SUM(F3+G3)</f>
        <v>59</v>
      </c>
      <c r="K3" s="120">
        <f>SUM(E3+J3)</f>
        <v>107</v>
      </c>
      <c r="L3" s="14" t="str">
        <f>IF(OR(H3&lt;46,I3&lt;20),"F",IF(K3&gt;=160,"A+",IF(K3&gt;=140,"A",IF(K3&gt;=120,"A-",IF(K3&gt;=100,"B",IF(K3&gt;=80,"C",IF(K3&gt;=66,"D")))))))</f>
        <v>F</v>
      </c>
      <c r="M3" s="120">
        <v>33</v>
      </c>
      <c r="N3" s="123">
        <v>22</v>
      </c>
      <c r="O3" s="11">
        <f>SUM(M3+N3)</f>
        <v>55</v>
      </c>
      <c r="P3" s="15" t="str">
        <f>IF(OR(O3&lt;66),"F",IF(O3&gt;=160,"A+",IF(O3&gt;=140,"A",IF(O3&gt;=120,"A-",IF(O3&gt;=100,"B",IF(O3&gt;=80,"C",IF(O3&gt;=66,"D")))))))</f>
        <v>F</v>
      </c>
      <c r="Q3" s="120">
        <v>25</v>
      </c>
      <c r="R3" s="123">
        <v>20</v>
      </c>
      <c r="S3" s="11">
        <f>SUM(Q3+R3)</f>
        <v>45</v>
      </c>
      <c r="T3" s="15" t="str">
        <f>IF(OR(Q3&lt;22,R3&lt;10,S3&lt;33),"F",IF(S3&gt;=80,"A+",IF(S3&gt;=70,"A",IF(S3&gt;=60,"A-",IF(S3&gt;=50,"B",IF(S3&gt;=40,"C",IF(S3&gt;=33,"D","F")))))))</f>
        <v>C</v>
      </c>
      <c r="U3" s="138">
        <v>15</v>
      </c>
      <c r="V3" s="138">
        <v>20</v>
      </c>
      <c r="W3" s="11">
        <f>+U3+V3</f>
        <v>35</v>
      </c>
      <c r="X3" s="15" t="str">
        <f>IF(OR(U3&lt;8,V3&lt;8,W3&lt;17),"F",IF(W3&gt;=40,"A+",IF(W3&gt;=35,"A",IF(W3&gt;=30,"A-",IF(W3&gt;=25,"B",IF(W3&gt;=20,"C",IF(W3&gt;=17,"D")))))))</f>
        <v>A</v>
      </c>
      <c r="Y3" s="120">
        <v>25</v>
      </c>
      <c r="Z3" s="123">
        <v>13</v>
      </c>
      <c r="AA3" s="123">
        <f>SUM(Y3+Z3)</f>
        <v>38</v>
      </c>
      <c r="AB3" s="15" t="str">
        <f>IF(OR(Y3&lt;22,Z3&lt;10,AA3&lt;33),"F",IF(AA3&gt;=80,"A+",IF(AA3&gt;=70,"A",IF(AA3&gt;=60,"A-",IF(AA3&gt;=50,"B",IF(AA3&gt;=40,"C",IF(AA3&gt;=33,"D")))))))</f>
        <v>D</v>
      </c>
      <c r="AC3" s="120">
        <v>48</v>
      </c>
      <c r="AD3" s="123">
        <v>20</v>
      </c>
      <c r="AE3" s="11">
        <f>SUM(AC3+AD3)</f>
        <v>68</v>
      </c>
      <c r="AF3" s="15" t="str">
        <f>IF(OR(AC3&lt;22,AD3&lt;10,AE3&lt;33),"F",IF(AE3&gt;=80,"A+",IF(AE3&gt;=70,"A",IF(AE3&gt;=60,"A-",IF(AE3&gt;=50,"B",IF(AE3&gt;=40,"C",IF(AE3&gt;=33,"D")))))))</f>
        <v>A-</v>
      </c>
      <c r="AG3" s="123">
        <v>25</v>
      </c>
      <c r="AH3" s="120">
        <v>16</v>
      </c>
      <c r="AI3" s="123">
        <f>SUM(AH3+AG3)</f>
        <v>41</v>
      </c>
      <c r="AJ3" s="15" t="str">
        <f>IF(OR(AH3&lt;10,AG3&lt;22,AI3&lt;33),"F",IF(AI3&gt;=80,"A+",IF(AI3&gt;=70,"A",IF(AI3&gt;=60,"A-",IF(AI3&gt;=50,"B",IF(AI3&gt;=40,"C",IF(AI3&gt;=33,"D")))))))</f>
        <v>C</v>
      </c>
      <c r="AK3" s="146">
        <v>16</v>
      </c>
      <c r="AL3" s="123">
        <v>8</v>
      </c>
      <c r="AM3" s="11">
        <f>SUM(AK3+AL3)</f>
        <v>24</v>
      </c>
      <c r="AN3" s="15" t="str">
        <f>IF(OR(AK3&lt;22,AL3&lt;10,AM3&lt;33),"F",IF(AM3&gt;=80,"A+",IF(AM3&gt;=70,"A",IF(AM3&gt;=60,"A-",IF(AM3&gt;=50,"B",IF(AM3&gt;=40,"C",IF(AM3&gt;=33,"D")))))))</f>
        <v>F</v>
      </c>
      <c r="AO3" s="120">
        <v>36</v>
      </c>
      <c r="AP3" s="123">
        <v>12</v>
      </c>
      <c r="AQ3" s="11">
        <f>SUM(AO3+AP3)</f>
        <v>48</v>
      </c>
      <c r="AR3" s="15" t="str">
        <f>IF(OR(AO3&lt;22,AP3&lt;10,AQ3&lt;33),"F",IF(AQ3&gt;=80,"A+",IF(AQ3&gt;=70,"A",IF(AQ3&gt;=60,"A-",IF(AQ3&gt;=50,"B",IF(AQ3&gt;=40,"C",IF(AQ3&gt;=33,"D")))))))</f>
        <v>C</v>
      </c>
      <c r="AS3" s="12">
        <v>17</v>
      </c>
      <c r="AT3" s="13">
        <v>9</v>
      </c>
      <c r="AU3" s="147">
        <v>20</v>
      </c>
      <c r="AV3" s="11">
        <f>SUM(AS3+AT3+AU3)</f>
        <v>46</v>
      </c>
      <c r="AW3" s="15" t="str">
        <f>IF(OR(AS3&lt;17,AT3&lt;8,AU3&lt;8,AV3&lt;33),"F",IF(AV3&gt;=80,"A+",IF(AV3&gt;=70,"A",IF(AV3&gt;=60,"A-",IF(AV3&gt;=50,"B",IF(AV3&gt;=40,"C",IF(AV3&gt;=33,"D")))))))</f>
        <v>C</v>
      </c>
      <c r="AX3" s="28"/>
      <c r="AY3" s="28" t="str">
        <f>IF(AX3&gt;=40,"A+",IF(AX3&gt;=35,"A",IF(AX3&gt;=30,"A-",IF(AX3&gt;=25,"B",IF(AX3&gt;=20,"C",IF(AX3&gt;=17,"D","F"))))))</f>
        <v>F</v>
      </c>
      <c r="AZ3" s="28"/>
      <c r="BA3" s="28" t="str">
        <f>IF(AZ3&gt;=40,"A+",IF(AZ3&gt;=35,"A",IF(AZ3&gt;=30,"A-",IF(AZ3&gt;=25,"B",IF(AZ3&gt;=20,"C",IF(AZ3&gt;=17,"D","F"))))))</f>
        <v>F</v>
      </c>
      <c r="BB3" s="141">
        <f>SUM(K3+O3+S3+AI3+AA3+AM3+AQ3+AV3+AE3+W3)</f>
        <v>507</v>
      </c>
      <c r="BC3" s="69">
        <f>IF(OR(H3&lt;46,I3&lt;20,O3&lt;66,Q3&lt;22,R3&lt;10,S3&lt;33,U3&lt;8,V3&lt;8,W3&lt;17,Y3&lt;22,Z3&lt;10,AA3&lt;33,AC3&lt;22,AD3&lt;10,AE3&lt;33,AH3&lt;10,AG3&lt;22,AI3&lt;33,AK3&lt;22,AL3&lt;10,AM3&lt;33,AO3&lt;22,AP3&lt;10,AQ3&lt;33),0,IF(BO3&lt;2,(BF3+BG3+BH3+BI3+BJ3+BK3+BL3+BM3+BN3),(BF3+BG3+BH3+BI3+BJ3+BK3+BL3+BM3+BN3+BO3-2)))</f>
        <v>0</v>
      </c>
      <c r="BD3" s="72" t="str">
        <f>IF(BC3=0,"Fail",IF(BC3/9&gt;=5,5,BC3/9))</f>
        <v>Fail</v>
      </c>
      <c r="BE3" s="17">
        <f>COUNTIF(A3:AW3,"F")</f>
        <v>3</v>
      </c>
      <c r="BF3" s="11">
        <f>IF(OR(H3&lt;46,I3&lt;20),0,IF(K3&gt;=160,5,IF(K3&gt;=140,4,IF(K3&gt;=120,3.5,IF(K3&gt;=100,3,IF(K3&gt;=80,2,IF(K3&gt;=66,1)))))))</f>
        <v>0</v>
      </c>
      <c r="BG3" s="11">
        <f>IF(OR(O3&lt;66),0,IF(O3&gt;=160,5,IF(O3&gt;=140,4,IF(O3&gt;=120,3.5,IF(O3&gt;=100,3,IF(O3&gt;=80,2,IF(O3&gt;=66,1)))))))</f>
        <v>0</v>
      </c>
      <c r="BH3" s="11">
        <f>IF(OR(Q3&lt;22,R3&lt;10,S3&lt;33),0,IF(S3&gt;=80,5,IF(S3&gt;=70,4,IF(S3&gt;=60,3.5,IF(S3&gt;=50,3,IF(S3&gt;=40,2,IF(S3&gt;=33,1)))))))</f>
        <v>2</v>
      </c>
      <c r="BI3" s="11">
        <f>IF(OR(U3&lt;8,V3&lt;8,W3&lt;17),0,IF(W3&gt;=40,5,IF(W3&gt;=35,4,IF(W3&gt;=30,3.5,IF(W3&gt;=25,3,IF(W3&gt;=20,2,IF(W3&gt;=17,1)))))))</f>
        <v>4</v>
      </c>
      <c r="BJ3" s="11">
        <f>IF(OR(Y3&lt;22,Z3&lt;10,AA3&lt;33),0,IF(AA3&gt;=80,5,IF(AA3&gt;=70,4,IF(AA3&gt;=60,3.5,IF(AA3&gt;=50,3,IF(AA3&gt;=40,2,IF(AA3&gt;=33,1)))))))</f>
        <v>1</v>
      </c>
      <c r="BK3" s="11">
        <f>IF(OR(AC3&lt;22,AD3&lt;10,AE3&lt;33),0,IF(AE3&gt;=80,5,IF(AE3&gt;=70,4,IF(AE3&gt;=60,3.5,IF(AE3&gt;=50,3,IF(AE3&gt;=40,2,IF(AE3&gt;=33,1)))))))</f>
        <v>3.5</v>
      </c>
      <c r="BL3" s="11">
        <f>IF(OR(AK3&lt;22,AL3&lt;10,AM3&lt;33),0,IF(AM3&gt;=80,5,IF(AM3&gt;=70,4,IF(AM3&gt;=60,3.5,IF(AM3&gt;=50,3,IF(AM3&gt;=40,2,IF(AM3&gt;=33,1)))))))</f>
        <v>0</v>
      </c>
      <c r="BM3" s="11">
        <f>IF(OR(AO3&lt;22,AP3&lt;10,AQ3&lt;33),0,IF(AQ3&gt;=80,5,IF(AQ3&gt;=70,4,IF(AQ3&gt;=60,3.5,IF(AQ3&gt;=50,3,IF(AQ3&gt;=40,2,IF(AQ3&gt;=33,1)))))))</f>
        <v>2</v>
      </c>
      <c r="BN3" s="11">
        <f>IF(OR(AH3&lt;10,AG3&lt;22,AI3&lt;33),0,IF(AI3&gt;=80,5,IF(AI3&gt;=70,4,IF(AI3&gt;=60,3.5,IF(AI3&gt;=50,3,IF(AI3&gt;=40,2,IF(AI3&gt;=33,1)))))))</f>
        <v>2</v>
      </c>
      <c r="BO3" s="11">
        <f>IF(OR(AS3&lt;17,AT3&lt;8,AU3&lt;8),0,IF(AV3&gt;=80,5,IF(AV3&gt;=70,4,IF(AV3&gt;=60,3.5,IF(AV3&gt;=50,3,IF(AV3&gt;=40,2,IF(AV3&gt;=33,1)))))))</f>
        <v>2</v>
      </c>
      <c r="BP3" s="18"/>
    </row>
    <row r="4" spans="1:68" s="11" customFormat="1" ht="18" thickBot="1">
      <c r="A4" s="67">
        <v>13</v>
      </c>
      <c r="B4" s="112" t="s">
        <v>207</v>
      </c>
      <c r="C4" s="143">
        <v>28</v>
      </c>
      <c r="D4" s="123">
        <v>14</v>
      </c>
      <c r="E4" s="126">
        <f t="shared" ref="E4:E47" si="0">SUM(C4+D4)</f>
        <v>42</v>
      </c>
      <c r="F4" s="120">
        <v>38</v>
      </c>
      <c r="G4" s="13">
        <v>9</v>
      </c>
      <c r="H4" s="145">
        <f t="shared" ref="H4:H47" si="1">SUM(C4+F4)</f>
        <v>66</v>
      </c>
      <c r="I4" s="145">
        <f t="shared" ref="I4:I47" si="2">SUM(D4+G4)</f>
        <v>23</v>
      </c>
      <c r="J4" s="126">
        <f t="shared" ref="J4:J47" si="3">SUM(F4+G4)</f>
        <v>47</v>
      </c>
      <c r="K4" s="120">
        <f t="shared" ref="K4:K47" si="4">SUM(E4+J4)</f>
        <v>89</v>
      </c>
      <c r="L4" s="14" t="str">
        <f t="shared" ref="L4:L47" si="5">IF(OR(H4&lt;46,I4&lt;20),"F",IF(K4&gt;=160,"A+",IF(K4&gt;=140,"A",IF(K4&gt;=120,"A-",IF(K4&gt;=100,"B",IF(K4&gt;=80,"C",IF(K4&gt;=66,"D")))))))</f>
        <v>C</v>
      </c>
      <c r="M4" s="120">
        <v>15</v>
      </c>
      <c r="N4" s="123">
        <v>18</v>
      </c>
      <c r="O4" s="11">
        <f t="shared" ref="O4:O47" si="6">SUM(M4+N4)</f>
        <v>33</v>
      </c>
      <c r="P4" s="15" t="str">
        <f t="shared" ref="P4:P47" si="7">IF(OR(O4&lt;66),"F",IF(O4&gt;=160,"A+",IF(O4&gt;=140,"A",IF(O4&gt;=120,"A-",IF(O4&gt;=100,"B",IF(O4&gt;=80,"C",IF(O4&gt;=66,"D")))))))</f>
        <v>F</v>
      </c>
      <c r="Q4" s="120">
        <v>10</v>
      </c>
      <c r="R4" s="123">
        <v>7</v>
      </c>
      <c r="S4" s="11">
        <f t="shared" ref="S4:S47" si="8">SUM(Q4+R4)</f>
        <v>17</v>
      </c>
      <c r="T4" s="15" t="str">
        <f t="shared" ref="T4:T47" si="9">IF(OR(Q4&lt;22,R4&lt;10,S4&lt;33),"F",IF(S4&gt;=80,"A+",IF(S4&gt;=70,"A",IF(S4&gt;=60,"A-",IF(S4&gt;=50,"B",IF(S4&gt;=40,"C",IF(S4&gt;=33,"D","F")))))))</f>
        <v>F</v>
      </c>
      <c r="U4" s="138">
        <v>8</v>
      </c>
      <c r="V4" s="138">
        <v>15</v>
      </c>
      <c r="W4" s="11">
        <f t="shared" ref="W4:W47" si="10">+U4+V4</f>
        <v>23</v>
      </c>
      <c r="X4" s="15" t="str">
        <f t="shared" ref="X4:X47" si="11">IF(OR(U4&lt;8,V4&lt;8,W4&lt;17),"F",IF(W4&gt;=40,"A+",IF(W4&gt;=35,"A",IF(W4&gt;=30,"A-",IF(W4&gt;=25,"B",IF(W4&gt;=20,"C",IF(W4&gt;=17,"D")))))))</f>
        <v>C</v>
      </c>
      <c r="Y4" s="120">
        <v>23</v>
      </c>
      <c r="Z4" s="123">
        <v>13</v>
      </c>
      <c r="AA4" s="123">
        <f t="shared" ref="AA4:AA47" si="12">SUM(Y4+Z4)</f>
        <v>36</v>
      </c>
      <c r="AB4" s="15" t="str">
        <f t="shared" ref="AB4:AB47" si="13">IF(OR(Y4&lt;22,Z4&lt;10,AA4&lt;33),"F",IF(AA4&gt;=80,"A+",IF(AA4&gt;=70,"A",IF(AA4&gt;=60,"A-",IF(AA4&gt;=50,"B",IF(AA4&gt;=40,"C",IF(AA4&gt;=33,"D")))))))</f>
        <v>D</v>
      </c>
      <c r="AC4" s="120">
        <v>31</v>
      </c>
      <c r="AD4" s="123">
        <v>14</v>
      </c>
      <c r="AE4" s="11">
        <f t="shared" ref="AE4:AE47" si="14">SUM(AC4+AD4)</f>
        <v>45</v>
      </c>
      <c r="AF4" s="15" t="str">
        <f t="shared" ref="AF4:AF47" si="15">IF(OR(AC4&lt;22,AD4&lt;10,AE4&lt;33),"F",IF(AE4&gt;=80,"A+",IF(AE4&gt;=70,"A",IF(AE4&gt;=60,"A-",IF(AE4&gt;=50,"B",IF(AE4&gt;=40,"C",IF(AE4&gt;=33,"D")))))))</f>
        <v>C</v>
      </c>
      <c r="AG4" s="123">
        <v>25</v>
      </c>
      <c r="AH4" s="120">
        <v>14</v>
      </c>
      <c r="AI4" s="123">
        <f t="shared" ref="AI4:AI7" si="16">SUM(AH4+AG4)</f>
        <v>39</v>
      </c>
      <c r="AJ4" s="15" t="str">
        <f t="shared" ref="AJ4:AJ6" si="17">IF(OR(AH4&lt;10,AG4&lt;22,AI4&lt;33),"F",IF(AI4&gt;=80,"A+",IF(AI4&gt;=70,"A",IF(AI4&gt;=60,"A-",IF(AI4&gt;=50,"B",IF(AI4&gt;=40,"C",IF(AI4&gt;=33,"D")))))))</f>
        <v>D</v>
      </c>
      <c r="AK4" s="120">
        <v>17</v>
      </c>
      <c r="AL4" s="123">
        <v>16</v>
      </c>
      <c r="AM4" s="11">
        <f t="shared" ref="AM4:AM47" si="18">SUM(AK4+AL4)</f>
        <v>33</v>
      </c>
      <c r="AN4" s="15" t="str">
        <f t="shared" ref="AN4:AN47" si="19">IF(OR(AK4&lt;22,AL4&lt;10,AM4&lt;33),"F",IF(AM4&gt;=80,"A+",IF(AM4&gt;=70,"A",IF(AM4&gt;=60,"A-",IF(AM4&gt;=50,"B",IF(AM4&gt;=40,"C",IF(AM4&gt;=33,"D")))))))</f>
        <v>F</v>
      </c>
      <c r="AO4" s="120">
        <v>18</v>
      </c>
      <c r="AP4" s="123">
        <v>13</v>
      </c>
      <c r="AQ4" s="11">
        <f t="shared" ref="AQ4:AQ47" si="20">SUM(AO4+AP4)</f>
        <v>31</v>
      </c>
      <c r="AR4" s="15" t="str">
        <f t="shared" ref="AR4:AR47" si="21">IF(OR(AO4&lt;22,AP4&lt;10,AQ4&lt;33),"F",IF(AQ4&gt;=80,"A+",IF(AQ4&gt;=70,"A",IF(AQ4&gt;=60,"A-",IF(AQ4&gt;=50,"B",IF(AQ4&gt;=40,"C",IF(AQ4&gt;=33,"D")))))))</f>
        <v>F</v>
      </c>
      <c r="AS4" s="12">
        <v>17</v>
      </c>
      <c r="AT4" s="13">
        <v>4</v>
      </c>
      <c r="AU4" s="147">
        <v>20</v>
      </c>
      <c r="AV4" s="11">
        <f t="shared" ref="AV4:AV47" si="22">SUM(AS4+AT4+AU4)</f>
        <v>41</v>
      </c>
      <c r="AW4" s="15" t="str">
        <f t="shared" ref="AW4:AW47" si="23">IF(OR(AS4&lt;17,AT4&lt;8,AU4&lt;8,AV4&lt;33),"F",IF(AV4&gt;=80,"A+",IF(AV4&gt;=70,"A",IF(AV4&gt;=60,"A-",IF(AV4&gt;=50,"B",IF(AV4&gt;=40,"C",IF(AV4&gt;=33,"D")))))))</f>
        <v>F</v>
      </c>
      <c r="AX4" s="28"/>
      <c r="AY4" s="28" t="str">
        <f t="shared" ref="AY4:AY47" si="24">IF(AX4&gt;=40,"A+",IF(AX4&gt;=35,"A",IF(AX4&gt;=30,"A-",IF(AX4&gt;=25,"B",IF(AX4&gt;=20,"C",IF(AX4&gt;=17,"D","F"))))))</f>
        <v>F</v>
      </c>
      <c r="AZ4" s="28"/>
      <c r="BA4" s="28" t="str">
        <f t="shared" ref="BA4:BA47" si="25">IF(AZ4&gt;=40,"A+",IF(AZ4&gt;=35,"A",IF(AZ4&gt;=30,"A-",IF(AZ4&gt;=25,"B",IF(AZ4&gt;=20,"C",IF(AZ4&gt;=17,"D","F"))))))</f>
        <v>F</v>
      </c>
      <c r="BB4" s="141">
        <f t="shared" ref="BB4:BB47" si="26">SUM(K4+O4+S4+AI4+AA4+AM4+AQ4+AV4+AE4+W4)</f>
        <v>387</v>
      </c>
      <c r="BC4" s="69">
        <f t="shared" ref="BC4:BC47" si="27">IF(OR(H4&lt;46,I4&lt;20,O4&lt;66,Q4&lt;22,R4&lt;10,S4&lt;33,U4&lt;8,V4&lt;8,W4&lt;17,Y4&lt;22,Z4&lt;10,AA4&lt;33,AC4&lt;22,AD4&lt;10,AE4&lt;33,AH4&lt;10,AG4&lt;22,AI4&lt;33,AK4&lt;22,AL4&lt;10,AM4&lt;33,AO4&lt;22,AP4&lt;10,AQ4&lt;33),0,IF(BO4&lt;2,(BF4+BG4+BH4+BI4+BJ4+BK4+BL4+BM4+BN4),(BF4+BG4+BH4+BI4+BJ4+BK4+BL4+BM4+BN4+BO4-2)))</f>
        <v>0</v>
      </c>
      <c r="BD4" s="72" t="str">
        <f t="shared" ref="BD4:BD47" si="28">IF(BC4=0,"Fail",IF(BC4/9&gt;=5,5,BC4/9))</f>
        <v>Fail</v>
      </c>
      <c r="BE4" s="17">
        <f t="shared" ref="BE4:BE47" si="29">COUNTIF(A4:AW4,"F")</f>
        <v>5</v>
      </c>
      <c r="BF4" s="11">
        <f t="shared" ref="BF4:BF47" si="30">IF(OR(H4&lt;46,I4&lt;20),0,IF(K4&gt;=160,5,IF(K4&gt;=140,4,IF(K4&gt;=120,3.5,IF(K4&gt;=100,3,IF(K4&gt;=80,2,IF(K4&gt;=66,1)))))))</f>
        <v>2</v>
      </c>
      <c r="BG4" s="11">
        <f t="shared" ref="BG4:BG47" si="31">IF(OR(O4&lt;66),0,IF(O4&gt;=160,5,IF(O4&gt;=140,4,IF(O4&gt;=120,3.5,IF(O4&gt;=100,3,IF(O4&gt;=80,2,IF(O4&gt;=66,1)))))))</f>
        <v>0</v>
      </c>
      <c r="BH4" s="11">
        <f t="shared" ref="BH4:BH47" si="32">IF(OR(Q4&lt;22,R4&lt;10,S4&lt;33),0,IF(S4&gt;=80,5,IF(S4&gt;=70,4,IF(S4&gt;=60,3.5,IF(S4&gt;=50,3,IF(S4&gt;=40,2,IF(S4&gt;=33,1)))))))</f>
        <v>0</v>
      </c>
      <c r="BI4" s="11">
        <f t="shared" ref="BI4:BI47" si="33">IF(OR(U4&lt;8,V4&lt;8,W4&lt;17),0,IF(W4&gt;=40,5,IF(W4&gt;=35,4,IF(W4&gt;=30,3.5,IF(W4&gt;=25,3,IF(W4&gt;=20,2,IF(W4&gt;=17,1)))))))</f>
        <v>2</v>
      </c>
      <c r="BJ4" s="11">
        <f t="shared" ref="BJ4:BJ47" si="34">IF(OR(Y4&lt;22,Z4&lt;10,AA4&lt;33),0,IF(AA4&gt;=80,5,IF(AA4&gt;=70,4,IF(AA4&gt;=60,3.5,IF(AA4&gt;=50,3,IF(AA4&gt;=40,2,IF(AA4&gt;=33,1)))))))</f>
        <v>1</v>
      </c>
      <c r="BK4" s="11">
        <f t="shared" ref="BK4:BK47" si="35">IF(OR(AC4&lt;22,AD4&lt;10,AE4&lt;33),0,IF(AE4&gt;=80,5,IF(AE4&gt;=70,4,IF(AE4&gt;=60,3.5,IF(AE4&gt;=50,3,IF(AE4&gt;=40,2,IF(AE4&gt;=33,1)))))))</f>
        <v>2</v>
      </c>
      <c r="BL4" s="11">
        <f t="shared" ref="BL4:BL47" si="36">IF(OR(AK4&lt;22,AL4&lt;10,AM4&lt;33),0,IF(AM4&gt;=80,5,IF(AM4&gt;=70,4,IF(AM4&gt;=60,3.5,IF(AM4&gt;=50,3,IF(AM4&gt;=40,2,IF(AM4&gt;=33,1)))))))</f>
        <v>0</v>
      </c>
      <c r="BM4" s="11">
        <f t="shared" ref="BM4:BM47" si="37">IF(OR(AO4&lt;22,AP4&lt;10,AQ4&lt;33),0,IF(AQ4&gt;=80,5,IF(AQ4&gt;=70,4,IF(AQ4&gt;=60,3.5,IF(AQ4&gt;=50,3,IF(AQ4&gt;=40,2,IF(AQ4&gt;=33,1)))))))</f>
        <v>0</v>
      </c>
      <c r="BN4" s="11">
        <f t="shared" ref="BN4:BN47" si="38">IF(OR(AH4&lt;10,AG4&lt;22,AI4&lt;33),0,IF(AI4&gt;=80,5,IF(AI4&gt;=70,4,IF(AI4&gt;=60,3.5,IF(AI4&gt;=50,3,IF(AI4&gt;=40,2,IF(AI4&gt;=33,1)))))))</f>
        <v>1</v>
      </c>
      <c r="BO4" s="11">
        <f t="shared" ref="BO4:BO47" si="39">IF(OR(AS4&lt;17,AT4&lt;8,AU4&lt;8),0,IF(AV4&gt;=80,5,IF(AV4&gt;=70,4,IF(AV4&gt;=60,3.5,IF(AV4&gt;=50,3,IF(AV4&gt;=40,2,IF(AV4&gt;=33,1)))))))</f>
        <v>0</v>
      </c>
      <c r="BP4" s="18"/>
    </row>
    <row r="5" spans="1:68" s="11" customFormat="1" ht="18" thickBot="1">
      <c r="A5" s="67">
        <v>14</v>
      </c>
      <c r="B5" s="113" t="s">
        <v>208</v>
      </c>
      <c r="C5" s="143">
        <v>23</v>
      </c>
      <c r="D5" s="123">
        <v>16</v>
      </c>
      <c r="E5" s="126">
        <f t="shared" si="0"/>
        <v>39</v>
      </c>
      <c r="F5" s="120">
        <v>27</v>
      </c>
      <c r="G5" s="13">
        <v>7</v>
      </c>
      <c r="H5" s="145">
        <f t="shared" si="1"/>
        <v>50</v>
      </c>
      <c r="I5" s="145">
        <f t="shared" si="2"/>
        <v>23</v>
      </c>
      <c r="J5" s="126">
        <f t="shared" si="3"/>
        <v>34</v>
      </c>
      <c r="K5" s="120">
        <f t="shared" si="4"/>
        <v>73</v>
      </c>
      <c r="L5" s="14" t="str">
        <f t="shared" si="5"/>
        <v>D</v>
      </c>
      <c r="M5" s="120">
        <v>6</v>
      </c>
      <c r="N5" s="123">
        <v>16</v>
      </c>
      <c r="O5" s="11">
        <f t="shared" si="6"/>
        <v>22</v>
      </c>
      <c r="P5" s="15" t="str">
        <f t="shared" si="7"/>
        <v>F</v>
      </c>
      <c r="Q5" s="120">
        <v>0</v>
      </c>
      <c r="R5" s="123">
        <v>8</v>
      </c>
      <c r="S5" s="11">
        <f t="shared" si="8"/>
        <v>8</v>
      </c>
      <c r="T5" s="15" t="str">
        <f t="shared" si="9"/>
        <v>F</v>
      </c>
      <c r="U5" s="138">
        <v>9</v>
      </c>
      <c r="V5" s="138">
        <v>16</v>
      </c>
      <c r="W5" s="11">
        <f t="shared" si="10"/>
        <v>25</v>
      </c>
      <c r="X5" s="15" t="str">
        <f t="shared" si="11"/>
        <v>B</v>
      </c>
      <c r="Y5" s="120">
        <v>5</v>
      </c>
      <c r="Z5" s="123">
        <v>8</v>
      </c>
      <c r="AA5" s="123">
        <f t="shared" si="12"/>
        <v>13</v>
      </c>
      <c r="AB5" s="15" t="str">
        <f t="shared" si="13"/>
        <v>F</v>
      </c>
      <c r="AC5" s="120">
        <v>24</v>
      </c>
      <c r="AD5" s="123">
        <v>19</v>
      </c>
      <c r="AE5" s="11">
        <f t="shared" si="14"/>
        <v>43</v>
      </c>
      <c r="AF5" s="15" t="str">
        <f t="shared" si="15"/>
        <v>C</v>
      </c>
      <c r="AG5" s="123">
        <v>11</v>
      </c>
      <c r="AH5" s="120">
        <v>7</v>
      </c>
      <c r="AI5" s="123">
        <f t="shared" si="16"/>
        <v>18</v>
      </c>
      <c r="AJ5" s="15" t="str">
        <f t="shared" si="17"/>
        <v>F</v>
      </c>
      <c r="AK5" s="120">
        <v>10</v>
      </c>
      <c r="AL5" s="123">
        <v>8</v>
      </c>
      <c r="AM5" s="11">
        <f t="shared" si="18"/>
        <v>18</v>
      </c>
      <c r="AN5" s="15" t="str">
        <f t="shared" si="19"/>
        <v>F</v>
      </c>
      <c r="AO5" s="120">
        <v>16</v>
      </c>
      <c r="AP5" s="123">
        <v>10</v>
      </c>
      <c r="AQ5" s="11">
        <f t="shared" si="20"/>
        <v>26</v>
      </c>
      <c r="AR5" s="15" t="str">
        <f t="shared" si="21"/>
        <v>F</v>
      </c>
      <c r="AS5" s="12">
        <v>8</v>
      </c>
      <c r="AT5" s="13">
        <v>8</v>
      </c>
      <c r="AU5" s="147">
        <v>20</v>
      </c>
      <c r="AV5" s="11">
        <f t="shared" si="22"/>
        <v>36</v>
      </c>
      <c r="AW5" s="15" t="str">
        <f t="shared" si="23"/>
        <v>F</v>
      </c>
      <c r="AX5" s="28"/>
      <c r="AY5" s="28" t="str">
        <f t="shared" si="24"/>
        <v>F</v>
      </c>
      <c r="AZ5" s="28"/>
      <c r="BA5" s="28" t="str">
        <f t="shared" si="25"/>
        <v>F</v>
      </c>
      <c r="BB5" s="141">
        <f t="shared" si="26"/>
        <v>282</v>
      </c>
      <c r="BC5" s="69">
        <f t="shared" si="27"/>
        <v>0</v>
      </c>
      <c r="BD5" s="72" t="str">
        <f t="shared" si="28"/>
        <v>Fail</v>
      </c>
      <c r="BE5" s="17">
        <f t="shared" si="29"/>
        <v>7</v>
      </c>
      <c r="BF5" s="11">
        <f t="shared" si="30"/>
        <v>1</v>
      </c>
      <c r="BG5" s="11">
        <f t="shared" si="31"/>
        <v>0</v>
      </c>
      <c r="BH5" s="11">
        <f t="shared" si="32"/>
        <v>0</v>
      </c>
      <c r="BI5" s="11">
        <f t="shared" si="33"/>
        <v>3</v>
      </c>
      <c r="BJ5" s="11">
        <f t="shared" si="34"/>
        <v>0</v>
      </c>
      <c r="BK5" s="11">
        <f t="shared" si="35"/>
        <v>2</v>
      </c>
      <c r="BL5" s="11">
        <f t="shared" si="36"/>
        <v>0</v>
      </c>
      <c r="BM5" s="11">
        <f t="shared" si="37"/>
        <v>0</v>
      </c>
      <c r="BN5" s="11">
        <f t="shared" si="38"/>
        <v>0</v>
      </c>
      <c r="BO5" s="11">
        <f t="shared" si="39"/>
        <v>0</v>
      </c>
      <c r="BP5" s="18"/>
    </row>
    <row r="6" spans="1:68" s="11" customFormat="1" ht="18" thickBot="1">
      <c r="A6" s="67">
        <v>16</v>
      </c>
      <c r="B6" s="108" t="s">
        <v>209</v>
      </c>
      <c r="C6" s="143">
        <v>27</v>
      </c>
      <c r="D6" s="123">
        <v>15</v>
      </c>
      <c r="E6" s="126">
        <f t="shared" si="0"/>
        <v>42</v>
      </c>
      <c r="F6" s="120">
        <v>47</v>
      </c>
      <c r="G6" s="13">
        <v>10</v>
      </c>
      <c r="H6" s="145">
        <f t="shared" si="1"/>
        <v>74</v>
      </c>
      <c r="I6" s="145">
        <f t="shared" si="2"/>
        <v>25</v>
      </c>
      <c r="J6" s="126">
        <f t="shared" si="3"/>
        <v>57</v>
      </c>
      <c r="K6" s="120">
        <f t="shared" si="4"/>
        <v>99</v>
      </c>
      <c r="L6" s="14" t="str">
        <f t="shared" si="5"/>
        <v>C</v>
      </c>
      <c r="M6" s="120">
        <v>16</v>
      </c>
      <c r="N6" s="123">
        <v>9</v>
      </c>
      <c r="O6" s="11">
        <f t="shared" si="6"/>
        <v>25</v>
      </c>
      <c r="P6" s="15" t="str">
        <f t="shared" si="7"/>
        <v>F</v>
      </c>
      <c r="Q6" s="120">
        <v>0</v>
      </c>
      <c r="R6" s="123">
        <v>5</v>
      </c>
      <c r="S6" s="11">
        <f t="shared" si="8"/>
        <v>5</v>
      </c>
      <c r="T6" s="15" t="str">
        <f t="shared" si="9"/>
        <v>F</v>
      </c>
      <c r="U6" s="138">
        <v>11</v>
      </c>
      <c r="V6" s="138">
        <v>15</v>
      </c>
      <c r="W6" s="11">
        <f t="shared" si="10"/>
        <v>26</v>
      </c>
      <c r="X6" s="15" t="str">
        <f t="shared" si="11"/>
        <v>B</v>
      </c>
      <c r="Y6" s="120">
        <v>15</v>
      </c>
      <c r="Z6" s="123">
        <v>12</v>
      </c>
      <c r="AA6" s="123">
        <f t="shared" si="12"/>
        <v>27</v>
      </c>
      <c r="AB6" s="15" t="str">
        <f t="shared" si="13"/>
        <v>F</v>
      </c>
      <c r="AC6" s="120">
        <v>36</v>
      </c>
      <c r="AD6" s="123">
        <v>19</v>
      </c>
      <c r="AE6" s="11">
        <f t="shared" si="14"/>
        <v>55</v>
      </c>
      <c r="AF6" s="15" t="str">
        <f t="shared" si="15"/>
        <v>B</v>
      </c>
      <c r="AG6" s="123">
        <v>18</v>
      </c>
      <c r="AH6" s="120">
        <v>8</v>
      </c>
      <c r="AI6" s="123">
        <f t="shared" si="16"/>
        <v>26</v>
      </c>
      <c r="AJ6" s="15" t="str">
        <f t="shared" si="17"/>
        <v>F</v>
      </c>
      <c r="AK6" s="120">
        <v>11</v>
      </c>
      <c r="AL6" s="123">
        <v>8</v>
      </c>
      <c r="AM6" s="11">
        <f t="shared" si="18"/>
        <v>19</v>
      </c>
      <c r="AN6" s="15" t="str">
        <f t="shared" si="19"/>
        <v>F</v>
      </c>
      <c r="AO6" s="120">
        <v>16</v>
      </c>
      <c r="AP6" s="123">
        <v>13</v>
      </c>
      <c r="AQ6" s="11">
        <f t="shared" si="20"/>
        <v>29</v>
      </c>
      <c r="AR6" s="15" t="str">
        <f t="shared" si="21"/>
        <v>F</v>
      </c>
      <c r="AS6" s="12">
        <v>12</v>
      </c>
      <c r="AT6" s="13">
        <v>5</v>
      </c>
      <c r="AU6" s="147">
        <v>20</v>
      </c>
      <c r="AV6" s="11">
        <f t="shared" si="22"/>
        <v>37</v>
      </c>
      <c r="AW6" s="15" t="str">
        <f t="shared" si="23"/>
        <v>F</v>
      </c>
      <c r="AX6" s="28"/>
      <c r="AY6" s="28" t="str">
        <f t="shared" si="24"/>
        <v>F</v>
      </c>
      <c r="AZ6" s="28"/>
      <c r="BA6" s="28" t="str">
        <f t="shared" si="25"/>
        <v>F</v>
      </c>
      <c r="BB6" s="141">
        <f t="shared" si="26"/>
        <v>348</v>
      </c>
      <c r="BC6" s="69">
        <f t="shared" si="27"/>
        <v>0</v>
      </c>
      <c r="BD6" s="72" t="str">
        <f t="shared" si="28"/>
        <v>Fail</v>
      </c>
      <c r="BE6" s="17">
        <f t="shared" si="29"/>
        <v>7</v>
      </c>
      <c r="BF6" s="11">
        <f t="shared" si="30"/>
        <v>2</v>
      </c>
      <c r="BG6" s="11">
        <f t="shared" si="31"/>
        <v>0</v>
      </c>
      <c r="BH6" s="11">
        <f t="shared" si="32"/>
        <v>0</v>
      </c>
      <c r="BI6" s="11">
        <f t="shared" si="33"/>
        <v>3</v>
      </c>
      <c r="BJ6" s="11">
        <f t="shared" si="34"/>
        <v>0</v>
      </c>
      <c r="BK6" s="11">
        <f t="shared" si="35"/>
        <v>3</v>
      </c>
      <c r="BL6" s="11">
        <f t="shared" si="36"/>
        <v>0</v>
      </c>
      <c r="BM6" s="11">
        <f t="shared" si="37"/>
        <v>0</v>
      </c>
      <c r="BN6" s="11">
        <f t="shared" si="38"/>
        <v>0</v>
      </c>
      <c r="BO6" s="11">
        <f t="shared" si="39"/>
        <v>0</v>
      </c>
      <c r="BP6" s="18"/>
    </row>
    <row r="7" spans="1:68" s="11" customFormat="1" ht="18" thickBot="1">
      <c r="A7" s="67">
        <v>20</v>
      </c>
      <c r="B7" s="108" t="s">
        <v>210</v>
      </c>
      <c r="C7" s="143">
        <v>24</v>
      </c>
      <c r="D7" s="123">
        <v>10</v>
      </c>
      <c r="E7" s="126">
        <f t="shared" si="0"/>
        <v>34</v>
      </c>
      <c r="F7" s="120">
        <v>38</v>
      </c>
      <c r="G7" s="13">
        <v>8</v>
      </c>
      <c r="H7" s="145">
        <f t="shared" si="1"/>
        <v>62</v>
      </c>
      <c r="I7" s="145">
        <f t="shared" si="2"/>
        <v>18</v>
      </c>
      <c r="J7" s="126">
        <f t="shared" si="3"/>
        <v>46</v>
      </c>
      <c r="K7" s="120">
        <f t="shared" si="4"/>
        <v>80</v>
      </c>
      <c r="L7" s="14" t="str">
        <f t="shared" si="5"/>
        <v>F</v>
      </c>
      <c r="M7" s="120">
        <v>12</v>
      </c>
      <c r="N7" s="123">
        <v>7</v>
      </c>
      <c r="O7" s="11">
        <f t="shared" si="6"/>
        <v>19</v>
      </c>
      <c r="P7" s="15" t="str">
        <f t="shared" si="7"/>
        <v>F</v>
      </c>
      <c r="Q7" s="120">
        <v>4</v>
      </c>
      <c r="R7" s="123">
        <v>9</v>
      </c>
      <c r="S7" s="11">
        <f t="shared" si="8"/>
        <v>13</v>
      </c>
      <c r="T7" s="15" t="str">
        <f t="shared" si="9"/>
        <v>F</v>
      </c>
      <c r="U7" s="138">
        <v>10</v>
      </c>
      <c r="V7" s="138">
        <v>16</v>
      </c>
      <c r="W7" s="11">
        <f t="shared" si="10"/>
        <v>26</v>
      </c>
      <c r="X7" s="15" t="str">
        <f t="shared" si="11"/>
        <v>B</v>
      </c>
      <c r="Y7" s="120">
        <v>3</v>
      </c>
      <c r="Z7" s="123">
        <v>11</v>
      </c>
      <c r="AA7" s="123">
        <f t="shared" si="12"/>
        <v>14</v>
      </c>
      <c r="AB7" s="15" t="str">
        <f t="shared" si="13"/>
        <v>F</v>
      </c>
      <c r="AC7" s="120">
        <v>23</v>
      </c>
      <c r="AD7" s="123">
        <v>18</v>
      </c>
      <c r="AE7" s="11">
        <f t="shared" si="14"/>
        <v>41</v>
      </c>
      <c r="AF7" s="15" t="str">
        <f t="shared" si="15"/>
        <v>C</v>
      </c>
      <c r="AG7" s="123">
        <v>13</v>
      </c>
      <c r="AH7" s="120">
        <v>9</v>
      </c>
      <c r="AI7" s="123">
        <f t="shared" si="16"/>
        <v>22</v>
      </c>
      <c r="AJ7" s="15" t="str">
        <f t="shared" ref="AJ7:AJ47" si="40">IF(OR(AH7&lt;10,AG7&lt;22,AI7&lt;33),"F",IF(AI7&gt;=80,"A+",IF(AI7&gt;=70,"A",IF(AI7&gt;=60,"A-",IF(AI7&gt;=50,"B",IF(AI7&gt;=40,"C",IF(AI7&gt;=33,"D")))))))</f>
        <v>F</v>
      </c>
      <c r="AK7" s="120">
        <v>9</v>
      </c>
      <c r="AL7" s="123">
        <v>9</v>
      </c>
      <c r="AM7" s="11">
        <f t="shared" si="18"/>
        <v>18</v>
      </c>
      <c r="AN7" s="15" t="str">
        <f t="shared" si="19"/>
        <v>F</v>
      </c>
      <c r="AO7" s="120">
        <v>8</v>
      </c>
      <c r="AP7" s="123">
        <v>6</v>
      </c>
      <c r="AQ7" s="11">
        <f t="shared" si="20"/>
        <v>14</v>
      </c>
      <c r="AR7" s="15" t="str">
        <f t="shared" si="21"/>
        <v>F</v>
      </c>
      <c r="AS7" s="12">
        <v>12</v>
      </c>
      <c r="AT7" s="13">
        <v>7</v>
      </c>
      <c r="AU7" s="147">
        <v>20</v>
      </c>
      <c r="AV7" s="11">
        <f t="shared" si="22"/>
        <v>39</v>
      </c>
      <c r="AW7" s="15" t="str">
        <f t="shared" si="23"/>
        <v>F</v>
      </c>
      <c r="AX7" s="28"/>
      <c r="AY7" s="28" t="str">
        <f t="shared" si="24"/>
        <v>F</v>
      </c>
      <c r="AZ7" s="28"/>
      <c r="BA7" s="28" t="str">
        <f t="shared" si="25"/>
        <v>F</v>
      </c>
      <c r="BB7" s="141">
        <f t="shared" si="26"/>
        <v>286</v>
      </c>
      <c r="BC7" s="69">
        <f t="shared" si="27"/>
        <v>0</v>
      </c>
      <c r="BD7" s="72" t="str">
        <f t="shared" si="28"/>
        <v>Fail</v>
      </c>
      <c r="BE7" s="17">
        <f t="shared" si="29"/>
        <v>8</v>
      </c>
      <c r="BF7" s="11">
        <f t="shared" si="30"/>
        <v>0</v>
      </c>
      <c r="BG7" s="11">
        <f t="shared" si="31"/>
        <v>0</v>
      </c>
      <c r="BH7" s="11">
        <f t="shared" si="32"/>
        <v>0</v>
      </c>
      <c r="BI7" s="11">
        <f t="shared" si="33"/>
        <v>3</v>
      </c>
      <c r="BJ7" s="11">
        <f t="shared" si="34"/>
        <v>0</v>
      </c>
      <c r="BK7" s="11">
        <f t="shared" si="35"/>
        <v>2</v>
      </c>
      <c r="BL7" s="11">
        <f t="shared" si="36"/>
        <v>0</v>
      </c>
      <c r="BM7" s="11">
        <f t="shared" si="37"/>
        <v>0</v>
      </c>
      <c r="BN7" s="11">
        <f t="shared" si="38"/>
        <v>0</v>
      </c>
      <c r="BO7" s="11">
        <f t="shared" si="39"/>
        <v>0</v>
      </c>
      <c r="BP7" s="18"/>
    </row>
    <row r="8" spans="1:68" s="11" customFormat="1" ht="18" thickBot="1">
      <c r="A8" s="67">
        <v>21</v>
      </c>
      <c r="B8" s="108" t="s">
        <v>211</v>
      </c>
      <c r="C8" s="143">
        <v>23</v>
      </c>
      <c r="D8" s="123">
        <v>10</v>
      </c>
      <c r="E8" s="126">
        <f t="shared" si="0"/>
        <v>33</v>
      </c>
      <c r="F8" s="120">
        <v>26</v>
      </c>
      <c r="G8" s="13">
        <v>9</v>
      </c>
      <c r="H8" s="145">
        <f t="shared" si="1"/>
        <v>49</v>
      </c>
      <c r="I8" s="145">
        <f t="shared" si="2"/>
        <v>19</v>
      </c>
      <c r="J8" s="126">
        <f t="shared" si="3"/>
        <v>35</v>
      </c>
      <c r="K8" s="120">
        <f t="shared" si="4"/>
        <v>68</v>
      </c>
      <c r="L8" s="14" t="str">
        <f t="shared" si="5"/>
        <v>F</v>
      </c>
      <c r="M8" s="120">
        <v>26</v>
      </c>
      <c r="N8" s="123">
        <v>14</v>
      </c>
      <c r="O8" s="11">
        <f t="shared" si="6"/>
        <v>40</v>
      </c>
      <c r="P8" s="15" t="str">
        <f t="shared" si="7"/>
        <v>F</v>
      </c>
      <c r="Q8" s="120">
        <v>15</v>
      </c>
      <c r="R8" s="123">
        <v>8</v>
      </c>
      <c r="S8" s="11">
        <f t="shared" si="8"/>
        <v>23</v>
      </c>
      <c r="T8" s="15" t="str">
        <f t="shared" si="9"/>
        <v>F</v>
      </c>
      <c r="U8" s="138">
        <v>6</v>
      </c>
      <c r="V8" s="138">
        <v>12</v>
      </c>
      <c r="W8" s="11">
        <f t="shared" si="10"/>
        <v>18</v>
      </c>
      <c r="X8" s="15" t="str">
        <f t="shared" si="11"/>
        <v>F</v>
      </c>
      <c r="Y8" s="120">
        <v>10</v>
      </c>
      <c r="Z8" s="123">
        <v>11</v>
      </c>
      <c r="AA8" s="123">
        <f t="shared" si="12"/>
        <v>21</v>
      </c>
      <c r="AB8" s="15" t="str">
        <f t="shared" si="13"/>
        <v>F</v>
      </c>
      <c r="AC8" s="120">
        <v>23</v>
      </c>
      <c r="AD8" s="123">
        <v>17</v>
      </c>
      <c r="AE8" s="11">
        <f t="shared" si="14"/>
        <v>40</v>
      </c>
      <c r="AF8" s="15" t="str">
        <f t="shared" si="15"/>
        <v>C</v>
      </c>
      <c r="AG8" s="123">
        <v>13</v>
      </c>
      <c r="AH8" s="120">
        <v>5</v>
      </c>
      <c r="AI8" s="123">
        <f t="shared" ref="AI8:AI47" si="41">SUM(AH8+AG8)</f>
        <v>18</v>
      </c>
      <c r="AJ8" s="15" t="str">
        <f t="shared" si="40"/>
        <v>F</v>
      </c>
      <c r="AK8" s="120">
        <v>12</v>
      </c>
      <c r="AL8" s="123">
        <v>10</v>
      </c>
      <c r="AM8" s="11">
        <f t="shared" si="18"/>
        <v>22</v>
      </c>
      <c r="AN8" s="15" t="str">
        <f t="shared" si="19"/>
        <v>F</v>
      </c>
      <c r="AO8" s="120">
        <v>4</v>
      </c>
      <c r="AP8" s="123">
        <v>13</v>
      </c>
      <c r="AQ8" s="11">
        <f t="shared" si="20"/>
        <v>17</v>
      </c>
      <c r="AR8" s="15" t="str">
        <f t="shared" si="21"/>
        <v>F</v>
      </c>
      <c r="AS8" s="12">
        <v>12</v>
      </c>
      <c r="AT8" s="13">
        <v>2</v>
      </c>
      <c r="AU8" s="147">
        <v>20</v>
      </c>
      <c r="AV8" s="11">
        <f t="shared" si="22"/>
        <v>34</v>
      </c>
      <c r="AW8" s="15" t="str">
        <f t="shared" si="23"/>
        <v>F</v>
      </c>
      <c r="AX8" s="28"/>
      <c r="AY8" s="28" t="str">
        <f t="shared" si="24"/>
        <v>F</v>
      </c>
      <c r="AZ8" s="28"/>
      <c r="BA8" s="28" t="str">
        <f t="shared" si="25"/>
        <v>F</v>
      </c>
      <c r="BB8" s="141">
        <f t="shared" si="26"/>
        <v>301</v>
      </c>
      <c r="BC8" s="69">
        <f t="shared" si="27"/>
        <v>0</v>
      </c>
      <c r="BD8" s="72" t="str">
        <f t="shared" si="28"/>
        <v>Fail</v>
      </c>
      <c r="BE8" s="17">
        <f t="shared" si="29"/>
        <v>9</v>
      </c>
      <c r="BF8" s="11">
        <f t="shared" si="30"/>
        <v>0</v>
      </c>
      <c r="BG8" s="11">
        <f t="shared" si="31"/>
        <v>0</v>
      </c>
      <c r="BH8" s="11">
        <f t="shared" si="32"/>
        <v>0</v>
      </c>
      <c r="BI8" s="11">
        <f t="shared" si="33"/>
        <v>0</v>
      </c>
      <c r="BJ8" s="11">
        <f t="shared" si="34"/>
        <v>0</v>
      </c>
      <c r="BK8" s="11">
        <f t="shared" si="35"/>
        <v>2</v>
      </c>
      <c r="BL8" s="11">
        <f t="shared" si="36"/>
        <v>0</v>
      </c>
      <c r="BM8" s="11">
        <f t="shared" si="37"/>
        <v>0</v>
      </c>
      <c r="BN8" s="11">
        <f t="shared" si="38"/>
        <v>0</v>
      </c>
      <c r="BO8" s="11">
        <f t="shared" si="39"/>
        <v>0</v>
      </c>
      <c r="BP8" s="18"/>
    </row>
    <row r="9" spans="1:68" s="11" customFormat="1" ht="18" thickBot="1">
      <c r="A9" s="67">
        <v>22</v>
      </c>
      <c r="B9" s="108" t="s">
        <v>212</v>
      </c>
      <c r="C9" s="143">
        <v>17</v>
      </c>
      <c r="D9" s="123">
        <v>8</v>
      </c>
      <c r="E9" s="126">
        <f t="shared" si="0"/>
        <v>25</v>
      </c>
      <c r="F9" s="120">
        <v>23</v>
      </c>
      <c r="G9" s="13">
        <v>5</v>
      </c>
      <c r="H9" s="145">
        <f t="shared" si="1"/>
        <v>40</v>
      </c>
      <c r="I9" s="145">
        <f t="shared" si="2"/>
        <v>13</v>
      </c>
      <c r="J9" s="126">
        <f t="shared" si="3"/>
        <v>28</v>
      </c>
      <c r="K9" s="120">
        <f t="shared" si="4"/>
        <v>53</v>
      </c>
      <c r="L9" s="14" t="str">
        <f t="shared" si="5"/>
        <v>F</v>
      </c>
      <c r="M9" s="120">
        <v>23</v>
      </c>
      <c r="N9" s="123">
        <v>7</v>
      </c>
      <c r="O9" s="11">
        <f t="shared" si="6"/>
        <v>30</v>
      </c>
      <c r="P9" s="15" t="str">
        <f t="shared" si="7"/>
        <v>F</v>
      </c>
      <c r="Q9" s="120">
        <v>3</v>
      </c>
      <c r="R9" s="123">
        <v>8</v>
      </c>
      <c r="S9" s="11">
        <f t="shared" si="8"/>
        <v>11</v>
      </c>
      <c r="T9" s="15" t="str">
        <f t="shared" si="9"/>
        <v>F</v>
      </c>
      <c r="U9" s="138">
        <v>10</v>
      </c>
      <c r="V9" s="138">
        <v>15</v>
      </c>
      <c r="W9" s="11">
        <f t="shared" si="10"/>
        <v>25</v>
      </c>
      <c r="X9" s="15" t="str">
        <f t="shared" si="11"/>
        <v>B</v>
      </c>
      <c r="Y9" s="120">
        <v>14</v>
      </c>
      <c r="Z9" s="123">
        <v>9</v>
      </c>
      <c r="AA9" s="123">
        <f t="shared" si="12"/>
        <v>23</v>
      </c>
      <c r="AB9" s="15" t="str">
        <f t="shared" si="13"/>
        <v>F</v>
      </c>
      <c r="AC9" s="120">
        <v>36</v>
      </c>
      <c r="AD9" s="123">
        <v>17</v>
      </c>
      <c r="AE9" s="11">
        <f t="shared" si="14"/>
        <v>53</v>
      </c>
      <c r="AF9" s="15" t="str">
        <f t="shared" si="15"/>
        <v>B</v>
      </c>
      <c r="AG9" s="123">
        <v>22</v>
      </c>
      <c r="AH9" s="120">
        <v>11</v>
      </c>
      <c r="AI9" s="123">
        <f t="shared" si="41"/>
        <v>33</v>
      </c>
      <c r="AJ9" s="15" t="str">
        <f t="shared" si="40"/>
        <v>D</v>
      </c>
      <c r="AK9" s="120">
        <v>16</v>
      </c>
      <c r="AL9" s="123">
        <v>11</v>
      </c>
      <c r="AM9" s="11">
        <f t="shared" si="18"/>
        <v>27</v>
      </c>
      <c r="AN9" s="15" t="str">
        <f t="shared" si="19"/>
        <v>F</v>
      </c>
      <c r="AO9" s="120">
        <v>11</v>
      </c>
      <c r="AP9" s="123">
        <v>9</v>
      </c>
      <c r="AQ9" s="11">
        <f t="shared" si="20"/>
        <v>20</v>
      </c>
      <c r="AR9" s="15" t="str">
        <f t="shared" si="21"/>
        <v>F</v>
      </c>
      <c r="AS9" s="12">
        <v>10</v>
      </c>
      <c r="AT9" s="13">
        <v>4</v>
      </c>
      <c r="AU9" s="147">
        <v>20</v>
      </c>
      <c r="AV9" s="11">
        <f t="shared" si="22"/>
        <v>34</v>
      </c>
      <c r="AW9" s="15" t="str">
        <f t="shared" si="23"/>
        <v>F</v>
      </c>
      <c r="AX9" s="28"/>
      <c r="AY9" s="28" t="str">
        <f t="shared" si="24"/>
        <v>F</v>
      </c>
      <c r="AZ9" s="28"/>
      <c r="BA9" s="28" t="str">
        <f t="shared" si="25"/>
        <v>F</v>
      </c>
      <c r="BB9" s="141">
        <f t="shared" si="26"/>
        <v>309</v>
      </c>
      <c r="BC9" s="69">
        <f t="shared" si="27"/>
        <v>0</v>
      </c>
      <c r="BD9" s="72" t="str">
        <f t="shared" si="28"/>
        <v>Fail</v>
      </c>
      <c r="BE9" s="17">
        <f t="shared" si="29"/>
        <v>7</v>
      </c>
      <c r="BF9" s="11">
        <f t="shared" si="30"/>
        <v>0</v>
      </c>
      <c r="BG9" s="11">
        <f t="shared" si="31"/>
        <v>0</v>
      </c>
      <c r="BH9" s="11">
        <f t="shared" si="32"/>
        <v>0</v>
      </c>
      <c r="BI9" s="11">
        <f t="shared" si="33"/>
        <v>3</v>
      </c>
      <c r="BJ9" s="11">
        <f t="shared" si="34"/>
        <v>0</v>
      </c>
      <c r="BK9" s="11">
        <f t="shared" si="35"/>
        <v>3</v>
      </c>
      <c r="BL9" s="11">
        <f t="shared" si="36"/>
        <v>0</v>
      </c>
      <c r="BM9" s="11">
        <f t="shared" si="37"/>
        <v>0</v>
      </c>
      <c r="BN9" s="11">
        <f t="shared" si="38"/>
        <v>1</v>
      </c>
      <c r="BO9" s="11">
        <f t="shared" si="39"/>
        <v>0</v>
      </c>
      <c r="BP9" s="18"/>
    </row>
    <row r="10" spans="1:68" s="11" customFormat="1" ht="18" thickBot="1">
      <c r="A10" s="67">
        <v>23</v>
      </c>
      <c r="B10" s="108" t="s">
        <v>213</v>
      </c>
      <c r="C10" s="143">
        <v>20</v>
      </c>
      <c r="D10" s="123">
        <v>6</v>
      </c>
      <c r="E10" s="126">
        <f t="shared" si="0"/>
        <v>26</v>
      </c>
      <c r="F10" s="120">
        <v>24</v>
      </c>
      <c r="G10" s="13">
        <v>9</v>
      </c>
      <c r="H10" s="145">
        <f t="shared" si="1"/>
        <v>44</v>
      </c>
      <c r="I10" s="145">
        <f t="shared" si="2"/>
        <v>15</v>
      </c>
      <c r="J10" s="126">
        <f t="shared" si="3"/>
        <v>33</v>
      </c>
      <c r="K10" s="120">
        <f t="shared" si="4"/>
        <v>59</v>
      </c>
      <c r="L10" s="14" t="str">
        <f t="shared" si="5"/>
        <v>F</v>
      </c>
      <c r="M10" s="120">
        <v>26</v>
      </c>
      <c r="N10" s="123">
        <v>8</v>
      </c>
      <c r="O10" s="11">
        <f t="shared" si="6"/>
        <v>34</v>
      </c>
      <c r="P10" s="15" t="str">
        <f t="shared" si="7"/>
        <v>F</v>
      </c>
      <c r="Q10" s="120">
        <v>0</v>
      </c>
      <c r="R10" s="123">
        <v>12</v>
      </c>
      <c r="S10" s="11">
        <f t="shared" si="8"/>
        <v>12</v>
      </c>
      <c r="T10" s="15" t="str">
        <f t="shared" si="9"/>
        <v>F</v>
      </c>
      <c r="U10" s="138">
        <v>9</v>
      </c>
      <c r="V10" s="138">
        <v>13</v>
      </c>
      <c r="W10" s="11">
        <f t="shared" si="10"/>
        <v>22</v>
      </c>
      <c r="X10" s="15" t="str">
        <f t="shared" si="11"/>
        <v>C</v>
      </c>
      <c r="Y10" s="120">
        <v>2</v>
      </c>
      <c r="Z10" s="123">
        <v>14</v>
      </c>
      <c r="AA10" s="123">
        <f t="shared" si="12"/>
        <v>16</v>
      </c>
      <c r="AB10" s="15" t="str">
        <f t="shared" si="13"/>
        <v>F</v>
      </c>
      <c r="AC10" s="120">
        <v>25</v>
      </c>
      <c r="AD10" s="123">
        <v>15</v>
      </c>
      <c r="AE10" s="11">
        <f t="shared" si="14"/>
        <v>40</v>
      </c>
      <c r="AF10" s="15" t="str">
        <f t="shared" si="15"/>
        <v>C</v>
      </c>
      <c r="AG10" s="123">
        <v>10</v>
      </c>
      <c r="AH10" s="120">
        <v>11</v>
      </c>
      <c r="AI10" s="123">
        <f t="shared" si="41"/>
        <v>21</v>
      </c>
      <c r="AJ10" s="15" t="str">
        <f t="shared" si="40"/>
        <v>F</v>
      </c>
      <c r="AK10" s="120">
        <v>10</v>
      </c>
      <c r="AL10" s="123">
        <v>15</v>
      </c>
      <c r="AM10" s="11">
        <f t="shared" si="18"/>
        <v>25</v>
      </c>
      <c r="AN10" s="15" t="str">
        <f t="shared" si="19"/>
        <v>F</v>
      </c>
      <c r="AO10" s="120">
        <v>6</v>
      </c>
      <c r="AP10" s="123">
        <v>10</v>
      </c>
      <c r="AQ10" s="11">
        <f t="shared" si="20"/>
        <v>16</v>
      </c>
      <c r="AR10" s="15" t="str">
        <f t="shared" si="21"/>
        <v>F</v>
      </c>
      <c r="AS10" s="12">
        <v>3</v>
      </c>
      <c r="AT10" s="13">
        <v>8</v>
      </c>
      <c r="AU10" s="147">
        <v>20</v>
      </c>
      <c r="AV10" s="11">
        <f t="shared" si="22"/>
        <v>31</v>
      </c>
      <c r="AW10" s="15" t="str">
        <f t="shared" si="23"/>
        <v>F</v>
      </c>
      <c r="AX10" s="28"/>
      <c r="AY10" s="28" t="str">
        <f t="shared" si="24"/>
        <v>F</v>
      </c>
      <c r="AZ10" s="28"/>
      <c r="BA10" s="28" t="str">
        <f t="shared" si="25"/>
        <v>F</v>
      </c>
      <c r="BB10" s="141">
        <f t="shared" si="26"/>
        <v>276</v>
      </c>
      <c r="BC10" s="69">
        <f t="shared" si="27"/>
        <v>0</v>
      </c>
      <c r="BD10" s="72" t="str">
        <f t="shared" si="28"/>
        <v>Fail</v>
      </c>
      <c r="BE10" s="17">
        <f t="shared" si="29"/>
        <v>8</v>
      </c>
      <c r="BF10" s="11">
        <f t="shared" si="30"/>
        <v>0</v>
      </c>
      <c r="BG10" s="11">
        <f t="shared" si="31"/>
        <v>0</v>
      </c>
      <c r="BH10" s="11">
        <f t="shared" si="32"/>
        <v>0</v>
      </c>
      <c r="BI10" s="11">
        <f t="shared" si="33"/>
        <v>2</v>
      </c>
      <c r="BJ10" s="11">
        <f t="shared" si="34"/>
        <v>0</v>
      </c>
      <c r="BK10" s="11">
        <f t="shared" si="35"/>
        <v>2</v>
      </c>
      <c r="BL10" s="11">
        <f t="shared" si="36"/>
        <v>0</v>
      </c>
      <c r="BM10" s="11">
        <f t="shared" si="37"/>
        <v>0</v>
      </c>
      <c r="BN10" s="11">
        <f t="shared" si="38"/>
        <v>0</v>
      </c>
      <c r="BO10" s="11">
        <f t="shared" si="39"/>
        <v>0</v>
      </c>
      <c r="BP10" s="18"/>
    </row>
    <row r="11" spans="1:68" s="11" customFormat="1" ht="18" thickBot="1">
      <c r="A11" s="67">
        <v>24</v>
      </c>
      <c r="B11" s="108" t="s">
        <v>214</v>
      </c>
      <c r="C11" s="143">
        <v>13</v>
      </c>
      <c r="D11" s="123">
        <v>9</v>
      </c>
      <c r="E11" s="126">
        <f t="shared" si="0"/>
        <v>22</v>
      </c>
      <c r="F11" s="120">
        <v>20</v>
      </c>
      <c r="G11" s="13">
        <v>6</v>
      </c>
      <c r="H11" s="145">
        <f t="shared" si="1"/>
        <v>33</v>
      </c>
      <c r="I11" s="145">
        <f t="shared" si="2"/>
        <v>15</v>
      </c>
      <c r="J11" s="126">
        <f t="shared" si="3"/>
        <v>26</v>
      </c>
      <c r="K11" s="120">
        <f t="shared" si="4"/>
        <v>48</v>
      </c>
      <c r="L11" s="14" t="str">
        <f t="shared" si="5"/>
        <v>F</v>
      </c>
      <c r="M11" s="120">
        <v>3</v>
      </c>
      <c r="N11" s="123">
        <v>1</v>
      </c>
      <c r="O11" s="11">
        <f t="shared" si="6"/>
        <v>4</v>
      </c>
      <c r="P11" s="15" t="str">
        <f t="shared" si="7"/>
        <v>F</v>
      </c>
      <c r="Q11" s="120">
        <v>0</v>
      </c>
      <c r="R11" s="123">
        <v>7</v>
      </c>
      <c r="S11" s="11">
        <f t="shared" si="8"/>
        <v>7</v>
      </c>
      <c r="T11" s="15" t="str">
        <f t="shared" si="9"/>
        <v>F</v>
      </c>
      <c r="U11" s="138">
        <v>10</v>
      </c>
      <c r="V11" s="138">
        <v>13</v>
      </c>
      <c r="W11" s="11">
        <f t="shared" si="10"/>
        <v>23</v>
      </c>
      <c r="X11" s="15" t="str">
        <f t="shared" si="11"/>
        <v>C</v>
      </c>
      <c r="Y11" s="120">
        <v>9</v>
      </c>
      <c r="Z11" s="123">
        <v>17</v>
      </c>
      <c r="AA11" s="123">
        <f t="shared" si="12"/>
        <v>26</v>
      </c>
      <c r="AB11" s="15" t="str">
        <f t="shared" si="13"/>
        <v>F</v>
      </c>
      <c r="AC11" s="120">
        <v>32</v>
      </c>
      <c r="AD11" s="123">
        <v>21</v>
      </c>
      <c r="AE11" s="11">
        <f t="shared" si="14"/>
        <v>53</v>
      </c>
      <c r="AF11" s="15" t="str">
        <f t="shared" si="15"/>
        <v>B</v>
      </c>
      <c r="AG11" s="123">
        <v>4</v>
      </c>
      <c r="AH11" s="120">
        <v>10</v>
      </c>
      <c r="AI11" s="123">
        <f t="shared" si="41"/>
        <v>14</v>
      </c>
      <c r="AJ11" s="15" t="str">
        <f t="shared" si="40"/>
        <v>F</v>
      </c>
      <c r="AK11" s="120">
        <v>18</v>
      </c>
      <c r="AL11" s="123">
        <v>12</v>
      </c>
      <c r="AM11" s="11">
        <f t="shared" si="18"/>
        <v>30</v>
      </c>
      <c r="AN11" s="15" t="str">
        <f t="shared" si="19"/>
        <v>F</v>
      </c>
      <c r="AO11" s="120">
        <v>5</v>
      </c>
      <c r="AP11" s="123">
        <v>12</v>
      </c>
      <c r="AQ11" s="11">
        <f t="shared" si="20"/>
        <v>17</v>
      </c>
      <c r="AR11" s="15" t="str">
        <f t="shared" si="21"/>
        <v>F</v>
      </c>
      <c r="AS11" s="12">
        <v>3</v>
      </c>
      <c r="AT11" s="13">
        <v>11</v>
      </c>
      <c r="AU11" s="147">
        <v>20</v>
      </c>
      <c r="AV11" s="11">
        <f t="shared" si="22"/>
        <v>34</v>
      </c>
      <c r="AW11" s="15" t="str">
        <f t="shared" si="23"/>
        <v>F</v>
      </c>
      <c r="AX11" s="28"/>
      <c r="AY11" s="28" t="str">
        <f t="shared" si="24"/>
        <v>F</v>
      </c>
      <c r="AZ11" s="28"/>
      <c r="BA11" s="28" t="str">
        <f t="shared" si="25"/>
        <v>F</v>
      </c>
      <c r="BB11" s="141">
        <f t="shared" si="26"/>
        <v>256</v>
      </c>
      <c r="BC11" s="69">
        <f t="shared" si="27"/>
        <v>0</v>
      </c>
      <c r="BD11" s="72" t="str">
        <f t="shared" si="28"/>
        <v>Fail</v>
      </c>
      <c r="BE11" s="17">
        <f t="shared" si="29"/>
        <v>8</v>
      </c>
      <c r="BF11" s="11">
        <f t="shared" si="30"/>
        <v>0</v>
      </c>
      <c r="BG11" s="11">
        <f t="shared" si="31"/>
        <v>0</v>
      </c>
      <c r="BH11" s="11">
        <f t="shared" si="32"/>
        <v>0</v>
      </c>
      <c r="BI11" s="11">
        <f t="shared" si="33"/>
        <v>2</v>
      </c>
      <c r="BJ11" s="11">
        <f t="shared" si="34"/>
        <v>0</v>
      </c>
      <c r="BK11" s="11">
        <f t="shared" si="35"/>
        <v>3</v>
      </c>
      <c r="BL11" s="11">
        <f t="shared" si="36"/>
        <v>0</v>
      </c>
      <c r="BM11" s="11">
        <f t="shared" si="37"/>
        <v>0</v>
      </c>
      <c r="BN11" s="11">
        <f t="shared" si="38"/>
        <v>0</v>
      </c>
      <c r="BO11" s="11">
        <f t="shared" si="39"/>
        <v>0</v>
      </c>
      <c r="BP11" s="18"/>
    </row>
    <row r="12" spans="1:68" s="11" customFormat="1" ht="18" thickBot="1">
      <c r="A12" s="67">
        <v>25</v>
      </c>
      <c r="B12" s="108" t="s">
        <v>215</v>
      </c>
      <c r="C12" s="143">
        <v>17</v>
      </c>
      <c r="D12" s="123">
        <v>13</v>
      </c>
      <c r="E12" s="126">
        <f t="shared" si="0"/>
        <v>30</v>
      </c>
      <c r="F12" s="120">
        <v>28</v>
      </c>
      <c r="G12" s="13">
        <v>9</v>
      </c>
      <c r="H12" s="145">
        <f t="shared" si="1"/>
        <v>45</v>
      </c>
      <c r="I12" s="145">
        <f t="shared" si="2"/>
        <v>22</v>
      </c>
      <c r="J12" s="126">
        <f t="shared" si="3"/>
        <v>37</v>
      </c>
      <c r="K12" s="120">
        <f t="shared" si="4"/>
        <v>67</v>
      </c>
      <c r="L12" s="14" t="str">
        <f t="shared" si="5"/>
        <v>F</v>
      </c>
      <c r="M12" s="120">
        <v>19</v>
      </c>
      <c r="N12" s="123">
        <v>3</v>
      </c>
      <c r="O12" s="11">
        <f t="shared" si="6"/>
        <v>22</v>
      </c>
      <c r="P12" s="15" t="str">
        <f t="shared" si="7"/>
        <v>F</v>
      </c>
      <c r="Q12" s="120">
        <v>3</v>
      </c>
      <c r="R12" s="123">
        <v>3</v>
      </c>
      <c r="S12" s="11">
        <f t="shared" si="8"/>
        <v>6</v>
      </c>
      <c r="T12" s="15" t="str">
        <f t="shared" si="9"/>
        <v>F</v>
      </c>
      <c r="U12" s="138">
        <v>10</v>
      </c>
      <c r="V12" s="138">
        <v>13</v>
      </c>
      <c r="W12" s="11">
        <f t="shared" si="10"/>
        <v>23</v>
      </c>
      <c r="X12" s="15" t="str">
        <f t="shared" si="11"/>
        <v>C</v>
      </c>
      <c r="Y12" s="120">
        <v>4</v>
      </c>
      <c r="Z12" s="123">
        <v>8</v>
      </c>
      <c r="AA12" s="123">
        <f t="shared" si="12"/>
        <v>12</v>
      </c>
      <c r="AB12" s="15" t="str">
        <f t="shared" si="13"/>
        <v>F</v>
      </c>
      <c r="AC12" s="120">
        <v>20</v>
      </c>
      <c r="AD12" s="123">
        <v>13</v>
      </c>
      <c r="AE12" s="11">
        <f t="shared" si="14"/>
        <v>33</v>
      </c>
      <c r="AF12" s="15" t="str">
        <f t="shared" si="15"/>
        <v>F</v>
      </c>
      <c r="AG12" s="123">
        <v>11</v>
      </c>
      <c r="AH12" s="120">
        <v>8</v>
      </c>
      <c r="AI12" s="123">
        <f t="shared" si="41"/>
        <v>19</v>
      </c>
      <c r="AJ12" s="15" t="str">
        <f t="shared" si="40"/>
        <v>F</v>
      </c>
      <c r="AK12" s="120">
        <v>6</v>
      </c>
      <c r="AL12" s="123">
        <v>8</v>
      </c>
      <c r="AM12" s="11">
        <f t="shared" si="18"/>
        <v>14</v>
      </c>
      <c r="AN12" s="15" t="str">
        <f t="shared" si="19"/>
        <v>F</v>
      </c>
      <c r="AO12" s="120">
        <v>6</v>
      </c>
      <c r="AP12" s="123">
        <v>7</v>
      </c>
      <c r="AQ12" s="11">
        <f t="shared" si="20"/>
        <v>13</v>
      </c>
      <c r="AR12" s="15" t="str">
        <f t="shared" si="21"/>
        <v>F</v>
      </c>
      <c r="AS12" s="12">
        <v>8</v>
      </c>
      <c r="AT12" s="13">
        <v>4</v>
      </c>
      <c r="AU12" s="147">
        <v>20</v>
      </c>
      <c r="AV12" s="11">
        <f t="shared" si="22"/>
        <v>32</v>
      </c>
      <c r="AW12" s="15" t="str">
        <f t="shared" si="23"/>
        <v>F</v>
      </c>
      <c r="AX12" s="28"/>
      <c r="AY12" s="28" t="str">
        <f t="shared" si="24"/>
        <v>F</v>
      </c>
      <c r="AZ12" s="28"/>
      <c r="BA12" s="28" t="str">
        <f t="shared" si="25"/>
        <v>F</v>
      </c>
      <c r="BB12" s="141">
        <f t="shared" si="26"/>
        <v>241</v>
      </c>
      <c r="BC12" s="69">
        <f t="shared" si="27"/>
        <v>0</v>
      </c>
      <c r="BD12" s="72" t="str">
        <f t="shared" si="28"/>
        <v>Fail</v>
      </c>
      <c r="BE12" s="17">
        <f t="shared" si="29"/>
        <v>9</v>
      </c>
      <c r="BF12" s="11">
        <f t="shared" si="30"/>
        <v>0</v>
      </c>
      <c r="BG12" s="11">
        <f t="shared" si="31"/>
        <v>0</v>
      </c>
      <c r="BH12" s="11">
        <f t="shared" si="32"/>
        <v>0</v>
      </c>
      <c r="BI12" s="11">
        <f t="shared" si="33"/>
        <v>2</v>
      </c>
      <c r="BJ12" s="11">
        <f t="shared" si="34"/>
        <v>0</v>
      </c>
      <c r="BK12" s="11">
        <f t="shared" si="35"/>
        <v>0</v>
      </c>
      <c r="BL12" s="11">
        <f t="shared" si="36"/>
        <v>0</v>
      </c>
      <c r="BM12" s="11">
        <f t="shared" si="37"/>
        <v>0</v>
      </c>
      <c r="BN12" s="11">
        <f t="shared" si="38"/>
        <v>0</v>
      </c>
      <c r="BO12" s="11">
        <f t="shared" si="39"/>
        <v>0</v>
      </c>
      <c r="BP12" s="18"/>
    </row>
    <row r="13" spans="1:68" s="11" customFormat="1" ht="18" thickBot="1">
      <c r="A13" s="67">
        <v>26</v>
      </c>
      <c r="B13" s="108" t="s">
        <v>216</v>
      </c>
      <c r="C13" s="143">
        <v>10</v>
      </c>
      <c r="D13" s="123">
        <v>8</v>
      </c>
      <c r="E13" s="126">
        <f t="shared" si="0"/>
        <v>18</v>
      </c>
      <c r="F13" s="120">
        <v>23</v>
      </c>
      <c r="G13" s="13">
        <v>10</v>
      </c>
      <c r="H13" s="145">
        <f t="shared" si="1"/>
        <v>33</v>
      </c>
      <c r="I13" s="145">
        <f t="shared" si="2"/>
        <v>18</v>
      </c>
      <c r="J13" s="126">
        <f t="shared" si="3"/>
        <v>33</v>
      </c>
      <c r="K13" s="120">
        <f t="shared" si="4"/>
        <v>51</v>
      </c>
      <c r="L13" s="14" t="str">
        <f t="shared" si="5"/>
        <v>F</v>
      </c>
      <c r="M13" s="120">
        <v>11</v>
      </c>
      <c r="N13" s="123">
        <v>0</v>
      </c>
      <c r="O13" s="11">
        <f t="shared" si="6"/>
        <v>11</v>
      </c>
      <c r="P13" s="15" t="str">
        <f t="shared" si="7"/>
        <v>F</v>
      </c>
      <c r="Q13" s="120">
        <v>0</v>
      </c>
      <c r="R13" s="123">
        <v>8</v>
      </c>
      <c r="S13" s="11">
        <f t="shared" si="8"/>
        <v>8</v>
      </c>
      <c r="T13" s="15" t="str">
        <f t="shared" si="9"/>
        <v>F</v>
      </c>
      <c r="U13" s="138">
        <v>13</v>
      </c>
      <c r="V13" s="138">
        <v>15</v>
      </c>
      <c r="W13" s="11">
        <f t="shared" si="10"/>
        <v>28</v>
      </c>
      <c r="X13" s="15" t="str">
        <f t="shared" si="11"/>
        <v>B</v>
      </c>
      <c r="Y13" s="120">
        <v>4</v>
      </c>
      <c r="Z13" s="123">
        <v>9</v>
      </c>
      <c r="AA13" s="123">
        <f t="shared" si="12"/>
        <v>13</v>
      </c>
      <c r="AB13" s="15" t="str">
        <f t="shared" si="13"/>
        <v>F</v>
      </c>
      <c r="AC13" s="120">
        <v>19</v>
      </c>
      <c r="AD13" s="123">
        <v>11</v>
      </c>
      <c r="AE13" s="11">
        <f t="shared" si="14"/>
        <v>30</v>
      </c>
      <c r="AF13" s="15" t="str">
        <f t="shared" si="15"/>
        <v>F</v>
      </c>
      <c r="AG13" s="123">
        <v>10</v>
      </c>
      <c r="AH13" s="120">
        <v>7</v>
      </c>
      <c r="AI13" s="123">
        <f t="shared" si="41"/>
        <v>17</v>
      </c>
      <c r="AJ13" s="15" t="str">
        <f t="shared" si="40"/>
        <v>F</v>
      </c>
      <c r="AK13" s="120">
        <v>8</v>
      </c>
      <c r="AL13" s="123">
        <v>8</v>
      </c>
      <c r="AM13" s="11">
        <f t="shared" si="18"/>
        <v>16</v>
      </c>
      <c r="AN13" s="15" t="str">
        <f t="shared" si="19"/>
        <v>F</v>
      </c>
      <c r="AO13" s="120">
        <v>9</v>
      </c>
      <c r="AP13" s="123">
        <v>8</v>
      </c>
      <c r="AQ13" s="11">
        <f t="shared" si="20"/>
        <v>17</v>
      </c>
      <c r="AR13" s="15" t="str">
        <f t="shared" si="21"/>
        <v>F</v>
      </c>
      <c r="AS13" s="12">
        <v>6</v>
      </c>
      <c r="AT13" s="13">
        <v>8</v>
      </c>
      <c r="AU13" s="147">
        <v>20</v>
      </c>
      <c r="AV13" s="11">
        <f t="shared" si="22"/>
        <v>34</v>
      </c>
      <c r="AW13" s="15" t="str">
        <f t="shared" si="23"/>
        <v>F</v>
      </c>
      <c r="AX13" s="28"/>
      <c r="AY13" s="28" t="str">
        <f t="shared" si="24"/>
        <v>F</v>
      </c>
      <c r="AZ13" s="28"/>
      <c r="BA13" s="28" t="str">
        <f t="shared" si="25"/>
        <v>F</v>
      </c>
      <c r="BB13" s="141">
        <f t="shared" si="26"/>
        <v>225</v>
      </c>
      <c r="BC13" s="69">
        <f t="shared" si="27"/>
        <v>0</v>
      </c>
      <c r="BD13" s="72" t="str">
        <f t="shared" si="28"/>
        <v>Fail</v>
      </c>
      <c r="BE13" s="17">
        <f t="shared" si="29"/>
        <v>9</v>
      </c>
      <c r="BF13" s="11">
        <f t="shared" si="30"/>
        <v>0</v>
      </c>
      <c r="BG13" s="11">
        <f t="shared" si="31"/>
        <v>0</v>
      </c>
      <c r="BH13" s="11">
        <f t="shared" si="32"/>
        <v>0</v>
      </c>
      <c r="BI13" s="11">
        <f t="shared" si="33"/>
        <v>3</v>
      </c>
      <c r="BJ13" s="11">
        <f t="shared" si="34"/>
        <v>0</v>
      </c>
      <c r="BK13" s="11">
        <f t="shared" si="35"/>
        <v>0</v>
      </c>
      <c r="BL13" s="11">
        <f t="shared" si="36"/>
        <v>0</v>
      </c>
      <c r="BM13" s="11">
        <f t="shared" si="37"/>
        <v>0</v>
      </c>
      <c r="BN13" s="11">
        <f t="shared" si="38"/>
        <v>0</v>
      </c>
      <c r="BO13" s="11">
        <f t="shared" si="39"/>
        <v>0</v>
      </c>
      <c r="BP13" s="18"/>
    </row>
    <row r="14" spans="1:68" s="11" customFormat="1" ht="18" thickBot="1">
      <c r="A14" s="67">
        <v>27</v>
      </c>
      <c r="B14" s="113" t="s">
        <v>217</v>
      </c>
      <c r="C14" s="143">
        <v>10</v>
      </c>
      <c r="D14" s="123">
        <v>5</v>
      </c>
      <c r="E14" s="126">
        <f t="shared" si="0"/>
        <v>15</v>
      </c>
      <c r="F14" s="120">
        <v>12</v>
      </c>
      <c r="G14" s="13">
        <v>11</v>
      </c>
      <c r="H14" s="145">
        <f t="shared" si="1"/>
        <v>22</v>
      </c>
      <c r="I14" s="145">
        <f t="shared" si="2"/>
        <v>16</v>
      </c>
      <c r="J14" s="126">
        <f t="shared" si="3"/>
        <v>23</v>
      </c>
      <c r="K14" s="120">
        <f t="shared" si="4"/>
        <v>38</v>
      </c>
      <c r="L14" s="14" t="str">
        <f t="shared" si="5"/>
        <v>F</v>
      </c>
      <c r="M14" s="120">
        <v>13</v>
      </c>
      <c r="N14" s="123">
        <v>1</v>
      </c>
      <c r="O14" s="11">
        <f t="shared" si="6"/>
        <v>14</v>
      </c>
      <c r="P14" s="15" t="str">
        <f t="shared" si="7"/>
        <v>F</v>
      </c>
      <c r="Q14" s="120">
        <v>0</v>
      </c>
      <c r="R14" s="123">
        <v>9</v>
      </c>
      <c r="S14" s="11">
        <f t="shared" si="8"/>
        <v>9</v>
      </c>
      <c r="T14" s="15" t="str">
        <f t="shared" si="9"/>
        <v>F</v>
      </c>
      <c r="U14" s="138">
        <v>12</v>
      </c>
      <c r="V14" s="138">
        <v>14</v>
      </c>
      <c r="W14" s="11">
        <f t="shared" si="10"/>
        <v>26</v>
      </c>
      <c r="X14" s="15" t="str">
        <f t="shared" si="11"/>
        <v>B</v>
      </c>
      <c r="Y14" s="120">
        <v>1</v>
      </c>
      <c r="Z14" s="123">
        <v>10</v>
      </c>
      <c r="AA14" s="123">
        <f t="shared" si="12"/>
        <v>11</v>
      </c>
      <c r="AB14" s="15" t="str">
        <f t="shared" si="13"/>
        <v>F</v>
      </c>
      <c r="AC14" s="120">
        <v>13</v>
      </c>
      <c r="AD14" s="123">
        <v>11</v>
      </c>
      <c r="AE14" s="11">
        <f t="shared" si="14"/>
        <v>24</v>
      </c>
      <c r="AF14" s="15" t="str">
        <f t="shared" si="15"/>
        <v>F</v>
      </c>
      <c r="AG14" s="123">
        <v>5</v>
      </c>
      <c r="AH14" s="120">
        <v>6</v>
      </c>
      <c r="AI14" s="123">
        <f t="shared" si="41"/>
        <v>11</v>
      </c>
      <c r="AJ14" s="15" t="str">
        <f t="shared" si="40"/>
        <v>F</v>
      </c>
      <c r="AK14" s="120">
        <v>6</v>
      </c>
      <c r="AL14" s="123">
        <v>8</v>
      </c>
      <c r="AM14" s="11">
        <f t="shared" si="18"/>
        <v>14</v>
      </c>
      <c r="AN14" s="15" t="str">
        <f t="shared" si="19"/>
        <v>F</v>
      </c>
      <c r="AO14" s="120">
        <v>10</v>
      </c>
      <c r="AP14" s="123">
        <v>8</v>
      </c>
      <c r="AQ14" s="11">
        <f t="shared" si="20"/>
        <v>18</v>
      </c>
      <c r="AR14" s="15" t="str">
        <f t="shared" si="21"/>
        <v>F</v>
      </c>
      <c r="AS14" s="12">
        <v>2</v>
      </c>
      <c r="AT14" s="13">
        <v>6</v>
      </c>
      <c r="AU14" s="147">
        <v>20</v>
      </c>
      <c r="AV14" s="11">
        <f t="shared" si="22"/>
        <v>28</v>
      </c>
      <c r="AW14" s="15" t="str">
        <f t="shared" si="23"/>
        <v>F</v>
      </c>
      <c r="AX14" s="28"/>
      <c r="AY14" s="28" t="str">
        <f t="shared" si="24"/>
        <v>F</v>
      </c>
      <c r="AZ14" s="28"/>
      <c r="BA14" s="28" t="str">
        <f t="shared" si="25"/>
        <v>F</v>
      </c>
      <c r="BB14" s="141">
        <f t="shared" si="26"/>
        <v>193</v>
      </c>
      <c r="BC14" s="69">
        <f t="shared" si="27"/>
        <v>0</v>
      </c>
      <c r="BD14" s="72" t="str">
        <f t="shared" si="28"/>
        <v>Fail</v>
      </c>
      <c r="BE14" s="17">
        <f t="shared" si="29"/>
        <v>9</v>
      </c>
      <c r="BF14" s="11">
        <f t="shared" si="30"/>
        <v>0</v>
      </c>
      <c r="BG14" s="11">
        <f t="shared" si="31"/>
        <v>0</v>
      </c>
      <c r="BH14" s="11">
        <f t="shared" si="32"/>
        <v>0</v>
      </c>
      <c r="BI14" s="11">
        <f t="shared" si="33"/>
        <v>3</v>
      </c>
      <c r="BJ14" s="11">
        <f t="shared" si="34"/>
        <v>0</v>
      </c>
      <c r="BK14" s="11">
        <f t="shared" si="35"/>
        <v>0</v>
      </c>
      <c r="BL14" s="11">
        <f t="shared" si="36"/>
        <v>0</v>
      </c>
      <c r="BM14" s="11">
        <f t="shared" si="37"/>
        <v>0</v>
      </c>
      <c r="BN14" s="11">
        <f t="shared" si="38"/>
        <v>0</v>
      </c>
      <c r="BO14" s="11">
        <f t="shared" si="39"/>
        <v>0</v>
      </c>
      <c r="BP14" s="18"/>
    </row>
    <row r="15" spans="1:68" s="11" customFormat="1" ht="18" thickBot="1">
      <c r="A15" s="67"/>
      <c r="B15" s="108"/>
      <c r="C15" s="143"/>
      <c r="D15" s="123"/>
      <c r="E15" s="126">
        <f t="shared" si="0"/>
        <v>0</v>
      </c>
      <c r="F15" s="120"/>
      <c r="G15" s="13"/>
      <c r="H15" s="145">
        <f t="shared" si="1"/>
        <v>0</v>
      </c>
      <c r="I15" s="145">
        <f t="shared" si="2"/>
        <v>0</v>
      </c>
      <c r="J15" s="126">
        <f t="shared" si="3"/>
        <v>0</v>
      </c>
      <c r="K15" s="120">
        <f t="shared" si="4"/>
        <v>0</v>
      </c>
      <c r="L15" s="14" t="str">
        <f t="shared" si="5"/>
        <v>F</v>
      </c>
      <c r="M15" s="133"/>
      <c r="N15" s="134"/>
      <c r="O15" s="11">
        <f t="shared" si="6"/>
        <v>0</v>
      </c>
      <c r="P15" s="15" t="str">
        <f t="shared" si="7"/>
        <v>F</v>
      </c>
      <c r="Q15" s="120"/>
      <c r="R15" s="123"/>
      <c r="S15" s="11">
        <f t="shared" si="8"/>
        <v>0</v>
      </c>
      <c r="T15" s="15" t="str">
        <f t="shared" si="9"/>
        <v>F</v>
      </c>
      <c r="U15" s="138">
        <v>8</v>
      </c>
      <c r="V15" s="139">
        <f t="shared" ref="V15:V47" si="42">IF(U15&gt;=15,25,IF(U15&gt;=12,22,IF(U15&gt;=10,20,IF(U15&gt;=1,15,0))))</f>
        <v>15</v>
      </c>
      <c r="W15" s="11">
        <f t="shared" si="10"/>
        <v>23</v>
      </c>
      <c r="X15" s="15" t="str">
        <f t="shared" si="11"/>
        <v>C</v>
      </c>
      <c r="Y15" s="120"/>
      <c r="Z15" s="134"/>
      <c r="AA15" s="123">
        <f t="shared" si="12"/>
        <v>0</v>
      </c>
      <c r="AB15" s="15" t="str">
        <f t="shared" si="13"/>
        <v>F</v>
      </c>
      <c r="AC15" s="120"/>
      <c r="AD15" s="123"/>
      <c r="AE15" s="11">
        <f t="shared" si="14"/>
        <v>0</v>
      </c>
      <c r="AF15" s="15" t="str">
        <f t="shared" si="15"/>
        <v>F</v>
      </c>
      <c r="AG15" s="123"/>
      <c r="AH15" s="120"/>
      <c r="AI15" s="123">
        <f t="shared" si="41"/>
        <v>0</v>
      </c>
      <c r="AJ15" s="15" t="str">
        <f t="shared" si="40"/>
        <v>F</v>
      </c>
      <c r="AK15" s="133"/>
      <c r="AL15" s="134"/>
      <c r="AM15" s="11">
        <f t="shared" si="18"/>
        <v>0</v>
      </c>
      <c r="AN15" s="15" t="str">
        <f t="shared" si="19"/>
        <v>F</v>
      </c>
      <c r="AO15" s="120">
        <v>17</v>
      </c>
      <c r="AP15" s="134">
        <v>5</v>
      </c>
      <c r="AQ15" s="11">
        <f t="shared" si="20"/>
        <v>22</v>
      </c>
      <c r="AR15" s="15" t="str">
        <f t="shared" si="21"/>
        <v>F</v>
      </c>
      <c r="AS15" s="12"/>
      <c r="AT15" s="13"/>
      <c r="AU15" s="124"/>
      <c r="AV15" s="11">
        <f t="shared" si="22"/>
        <v>0</v>
      </c>
      <c r="AW15" s="15" t="str">
        <f t="shared" si="23"/>
        <v>F</v>
      </c>
      <c r="AX15" s="28"/>
      <c r="AY15" s="28" t="str">
        <f t="shared" si="24"/>
        <v>F</v>
      </c>
      <c r="AZ15" s="28"/>
      <c r="BA15" s="28" t="str">
        <f t="shared" si="25"/>
        <v>F</v>
      </c>
      <c r="BB15" s="141">
        <f t="shared" si="26"/>
        <v>45</v>
      </c>
      <c r="BC15" s="69">
        <f t="shared" si="27"/>
        <v>0</v>
      </c>
      <c r="BD15" s="72" t="str">
        <f t="shared" si="28"/>
        <v>Fail</v>
      </c>
      <c r="BE15" s="17">
        <f t="shared" si="29"/>
        <v>9</v>
      </c>
      <c r="BF15" s="11">
        <f t="shared" si="30"/>
        <v>0</v>
      </c>
      <c r="BG15" s="11">
        <f t="shared" si="31"/>
        <v>0</v>
      </c>
      <c r="BH15" s="11">
        <f t="shared" si="32"/>
        <v>0</v>
      </c>
      <c r="BI15" s="11">
        <f t="shared" si="33"/>
        <v>2</v>
      </c>
      <c r="BJ15" s="11">
        <f t="shared" si="34"/>
        <v>0</v>
      </c>
      <c r="BK15" s="11">
        <f t="shared" si="35"/>
        <v>0</v>
      </c>
      <c r="BL15" s="11">
        <f t="shared" si="36"/>
        <v>0</v>
      </c>
      <c r="BM15" s="11">
        <f t="shared" si="37"/>
        <v>0</v>
      </c>
      <c r="BN15" s="11">
        <f t="shared" si="38"/>
        <v>0</v>
      </c>
      <c r="BO15" s="11">
        <f t="shared" si="39"/>
        <v>0</v>
      </c>
      <c r="BP15" s="18"/>
    </row>
    <row r="16" spans="1:68" s="65" customFormat="1" ht="18" thickBot="1">
      <c r="A16" s="68"/>
      <c r="B16" s="108"/>
      <c r="C16" s="143"/>
      <c r="D16" s="123"/>
      <c r="E16" s="126">
        <f t="shared" si="0"/>
        <v>0</v>
      </c>
      <c r="F16" s="120"/>
      <c r="G16" s="13"/>
      <c r="H16" s="145">
        <f t="shared" si="1"/>
        <v>0</v>
      </c>
      <c r="I16" s="145">
        <f t="shared" si="2"/>
        <v>0</v>
      </c>
      <c r="J16" s="126">
        <f t="shared" si="3"/>
        <v>0</v>
      </c>
      <c r="K16" s="120">
        <f t="shared" si="4"/>
        <v>0</v>
      </c>
      <c r="L16" s="14" t="str">
        <f t="shared" si="5"/>
        <v>F</v>
      </c>
      <c r="M16" s="133"/>
      <c r="N16" s="134"/>
      <c r="O16" s="11">
        <f t="shared" si="6"/>
        <v>0</v>
      </c>
      <c r="P16" s="15" t="str">
        <f t="shared" si="7"/>
        <v>F</v>
      </c>
      <c r="Q16" s="120"/>
      <c r="R16" s="123"/>
      <c r="S16" s="11">
        <f t="shared" si="8"/>
        <v>0</v>
      </c>
      <c r="T16" s="15" t="str">
        <f t="shared" si="9"/>
        <v>F</v>
      </c>
      <c r="U16" s="138">
        <v>11</v>
      </c>
      <c r="V16" s="139">
        <f t="shared" si="42"/>
        <v>20</v>
      </c>
      <c r="W16" s="11">
        <f t="shared" si="10"/>
        <v>31</v>
      </c>
      <c r="X16" s="15" t="str">
        <f t="shared" si="11"/>
        <v>A-</v>
      </c>
      <c r="Y16" s="120"/>
      <c r="Z16" s="134"/>
      <c r="AA16" s="123">
        <f t="shared" si="12"/>
        <v>0</v>
      </c>
      <c r="AB16" s="15" t="str">
        <f t="shared" si="13"/>
        <v>F</v>
      </c>
      <c r="AC16" s="120"/>
      <c r="AD16" s="123"/>
      <c r="AE16" s="11">
        <f t="shared" si="14"/>
        <v>0</v>
      </c>
      <c r="AF16" s="15" t="str">
        <f t="shared" si="15"/>
        <v>F</v>
      </c>
      <c r="AG16" s="123"/>
      <c r="AH16" s="120"/>
      <c r="AI16" s="123">
        <f t="shared" si="41"/>
        <v>0</v>
      </c>
      <c r="AJ16" s="15" t="str">
        <f t="shared" si="40"/>
        <v>F</v>
      </c>
      <c r="AK16" s="133"/>
      <c r="AL16" s="134"/>
      <c r="AM16" s="11">
        <f t="shared" si="18"/>
        <v>0</v>
      </c>
      <c r="AN16" s="15" t="str">
        <f t="shared" si="19"/>
        <v>F</v>
      </c>
      <c r="AO16" s="120">
        <v>18</v>
      </c>
      <c r="AP16" s="134">
        <v>13</v>
      </c>
      <c r="AQ16" s="11">
        <f t="shared" si="20"/>
        <v>31</v>
      </c>
      <c r="AR16" s="15" t="str">
        <f t="shared" si="21"/>
        <v>F</v>
      </c>
      <c r="AS16" s="12"/>
      <c r="AT16" s="13"/>
      <c r="AU16" s="124"/>
      <c r="AV16" s="11">
        <f t="shared" si="22"/>
        <v>0</v>
      </c>
      <c r="AW16" s="15" t="str">
        <f t="shared" si="23"/>
        <v>F</v>
      </c>
      <c r="AX16" s="28"/>
      <c r="AY16" s="28" t="str">
        <f t="shared" si="24"/>
        <v>F</v>
      </c>
      <c r="AZ16" s="28"/>
      <c r="BA16" s="28" t="str">
        <f t="shared" si="25"/>
        <v>F</v>
      </c>
      <c r="BB16" s="141">
        <f t="shared" si="26"/>
        <v>62</v>
      </c>
      <c r="BC16" s="69">
        <f t="shared" si="27"/>
        <v>0</v>
      </c>
      <c r="BD16" s="72" t="str">
        <f t="shared" si="28"/>
        <v>Fail</v>
      </c>
      <c r="BE16" s="17">
        <f t="shared" si="29"/>
        <v>9</v>
      </c>
      <c r="BF16" s="11">
        <f t="shared" si="30"/>
        <v>0</v>
      </c>
      <c r="BG16" s="11">
        <f t="shared" si="31"/>
        <v>0</v>
      </c>
      <c r="BH16" s="11">
        <f t="shared" si="32"/>
        <v>0</v>
      </c>
      <c r="BI16" s="11">
        <f t="shared" si="33"/>
        <v>3.5</v>
      </c>
      <c r="BJ16" s="11">
        <f t="shared" si="34"/>
        <v>0</v>
      </c>
      <c r="BK16" s="11">
        <f t="shared" si="35"/>
        <v>0</v>
      </c>
      <c r="BL16" s="11">
        <f t="shared" si="36"/>
        <v>0</v>
      </c>
      <c r="BM16" s="11">
        <f t="shared" si="37"/>
        <v>0</v>
      </c>
      <c r="BN16" s="11">
        <f t="shared" si="38"/>
        <v>0</v>
      </c>
      <c r="BO16" s="11">
        <f t="shared" si="39"/>
        <v>0</v>
      </c>
      <c r="BP16" s="66"/>
    </row>
    <row r="17" spans="1:68" s="11" customFormat="1" ht="18" thickBot="1">
      <c r="A17" s="67">
        <v>15</v>
      </c>
      <c r="B17" s="108"/>
      <c r="C17" s="143"/>
      <c r="D17" s="123"/>
      <c r="E17" s="126">
        <f t="shared" si="0"/>
        <v>0</v>
      </c>
      <c r="F17" s="120"/>
      <c r="G17" s="13"/>
      <c r="H17" s="145">
        <f t="shared" si="1"/>
        <v>0</v>
      </c>
      <c r="I17" s="145">
        <f t="shared" si="2"/>
        <v>0</v>
      </c>
      <c r="J17" s="126">
        <f t="shared" si="3"/>
        <v>0</v>
      </c>
      <c r="K17" s="120">
        <f t="shared" si="4"/>
        <v>0</v>
      </c>
      <c r="L17" s="14" t="str">
        <f t="shared" si="5"/>
        <v>F</v>
      </c>
      <c r="M17" s="133"/>
      <c r="N17" s="134"/>
      <c r="O17" s="11">
        <f t="shared" si="6"/>
        <v>0</v>
      </c>
      <c r="P17" s="15" t="str">
        <f t="shared" si="7"/>
        <v>F</v>
      </c>
      <c r="Q17" s="120"/>
      <c r="R17" s="123"/>
      <c r="S17" s="11">
        <f t="shared" si="8"/>
        <v>0</v>
      </c>
      <c r="T17" s="15" t="str">
        <f t="shared" si="9"/>
        <v>F</v>
      </c>
      <c r="U17" s="138">
        <v>10</v>
      </c>
      <c r="V17" s="139">
        <f t="shared" si="42"/>
        <v>20</v>
      </c>
      <c r="W17" s="11">
        <f t="shared" si="10"/>
        <v>30</v>
      </c>
      <c r="X17" s="15" t="str">
        <f t="shared" si="11"/>
        <v>A-</v>
      </c>
      <c r="Y17" s="120"/>
      <c r="Z17" s="134"/>
      <c r="AA17" s="123">
        <f t="shared" si="12"/>
        <v>0</v>
      </c>
      <c r="AB17" s="15" t="str">
        <f t="shared" si="13"/>
        <v>F</v>
      </c>
      <c r="AC17" s="120"/>
      <c r="AD17" s="123"/>
      <c r="AE17" s="11">
        <f t="shared" si="14"/>
        <v>0</v>
      </c>
      <c r="AF17" s="15" t="str">
        <f t="shared" si="15"/>
        <v>F</v>
      </c>
      <c r="AG17" s="123"/>
      <c r="AH17" s="120"/>
      <c r="AI17" s="123">
        <f t="shared" si="41"/>
        <v>0</v>
      </c>
      <c r="AJ17" s="15" t="str">
        <f t="shared" si="40"/>
        <v>F</v>
      </c>
      <c r="AK17" s="133"/>
      <c r="AL17" s="134"/>
      <c r="AM17" s="11">
        <f t="shared" si="18"/>
        <v>0</v>
      </c>
      <c r="AN17" s="15" t="str">
        <f t="shared" si="19"/>
        <v>F</v>
      </c>
      <c r="AO17" s="120">
        <v>17</v>
      </c>
      <c r="AP17" s="134">
        <v>10</v>
      </c>
      <c r="AQ17" s="11">
        <f t="shared" si="20"/>
        <v>27</v>
      </c>
      <c r="AR17" s="15" t="str">
        <f t="shared" si="21"/>
        <v>F</v>
      </c>
      <c r="AS17" s="12"/>
      <c r="AT17" s="13"/>
      <c r="AU17" s="124"/>
      <c r="AV17" s="11">
        <f t="shared" si="22"/>
        <v>0</v>
      </c>
      <c r="AW17" s="15" t="str">
        <f t="shared" si="23"/>
        <v>F</v>
      </c>
      <c r="AX17" s="28"/>
      <c r="AY17" s="28" t="str">
        <f t="shared" si="24"/>
        <v>F</v>
      </c>
      <c r="AZ17" s="28"/>
      <c r="BA17" s="28" t="str">
        <f t="shared" si="25"/>
        <v>F</v>
      </c>
      <c r="BB17" s="141">
        <f t="shared" si="26"/>
        <v>57</v>
      </c>
      <c r="BC17" s="69">
        <f t="shared" si="27"/>
        <v>0</v>
      </c>
      <c r="BD17" s="72" t="str">
        <f t="shared" si="28"/>
        <v>Fail</v>
      </c>
      <c r="BE17" s="17">
        <f t="shared" si="29"/>
        <v>9</v>
      </c>
      <c r="BF17" s="11">
        <f t="shared" si="30"/>
        <v>0</v>
      </c>
      <c r="BG17" s="11">
        <f t="shared" si="31"/>
        <v>0</v>
      </c>
      <c r="BH17" s="11">
        <f t="shared" si="32"/>
        <v>0</v>
      </c>
      <c r="BI17" s="11">
        <f t="shared" si="33"/>
        <v>3.5</v>
      </c>
      <c r="BJ17" s="11">
        <f t="shared" si="34"/>
        <v>0</v>
      </c>
      <c r="BK17" s="11">
        <f t="shared" si="35"/>
        <v>0</v>
      </c>
      <c r="BL17" s="11">
        <f t="shared" si="36"/>
        <v>0</v>
      </c>
      <c r="BM17" s="11">
        <f t="shared" si="37"/>
        <v>0</v>
      </c>
      <c r="BN17" s="11">
        <f t="shared" si="38"/>
        <v>0</v>
      </c>
      <c r="BO17" s="11">
        <f t="shared" si="39"/>
        <v>0</v>
      </c>
      <c r="BP17" s="18"/>
    </row>
    <row r="18" spans="1:68" s="11" customFormat="1" ht="18" thickBot="1">
      <c r="A18" s="67">
        <v>16</v>
      </c>
      <c r="B18" s="108"/>
      <c r="C18" s="143"/>
      <c r="D18" s="123"/>
      <c r="E18" s="126">
        <f t="shared" si="0"/>
        <v>0</v>
      </c>
      <c r="F18" s="120"/>
      <c r="G18" s="13"/>
      <c r="H18" s="145">
        <f t="shared" si="1"/>
        <v>0</v>
      </c>
      <c r="I18" s="145">
        <f t="shared" si="2"/>
        <v>0</v>
      </c>
      <c r="J18" s="126">
        <f t="shared" si="3"/>
        <v>0</v>
      </c>
      <c r="K18" s="120">
        <f t="shared" si="4"/>
        <v>0</v>
      </c>
      <c r="L18" s="14" t="str">
        <f t="shared" si="5"/>
        <v>F</v>
      </c>
      <c r="M18" s="133"/>
      <c r="N18" s="134"/>
      <c r="O18" s="11">
        <f t="shared" si="6"/>
        <v>0</v>
      </c>
      <c r="P18" s="15" t="str">
        <f t="shared" si="7"/>
        <v>F</v>
      </c>
      <c r="Q18" s="120"/>
      <c r="R18" s="123"/>
      <c r="S18" s="11">
        <f t="shared" si="8"/>
        <v>0</v>
      </c>
      <c r="T18" s="15" t="str">
        <f t="shared" si="9"/>
        <v>F</v>
      </c>
      <c r="U18" s="138">
        <v>10</v>
      </c>
      <c r="V18" s="139">
        <f t="shared" si="42"/>
        <v>20</v>
      </c>
      <c r="W18" s="11">
        <f t="shared" si="10"/>
        <v>30</v>
      </c>
      <c r="X18" s="15" t="str">
        <f t="shared" si="11"/>
        <v>A-</v>
      </c>
      <c r="Y18" s="120"/>
      <c r="Z18" s="134"/>
      <c r="AA18" s="123">
        <f t="shared" si="12"/>
        <v>0</v>
      </c>
      <c r="AB18" s="15" t="str">
        <f t="shared" si="13"/>
        <v>F</v>
      </c>
      <c r="AC18" s="120"/>
      <c r="AD18" s="123"/>
      <c r="AE18" s="11">
        <f t="shared" si="14"/>
        <v>0</v>
      </c>
      <c r="AF18" s="15" t="str">
        <f t="shared" si="15"/>
        <v>F</v>
      </c>
      <c r="AG18" s="123"/>
      <c r="AH18" s="120"/>
      <c r="AI18" s="123">
        <f t="shared" si="41"/>
        <v>0</v>
      </c>
      <c r="AJ18" s="15" t="str">
        <f t="shared" si="40"/>
        <v>F</v>
      </c>
      <c r="AK18" s="133"/>
      <c r="AL18" s="134"/>
      <c r="AM18" s="11">
        <f t="shared" si="18"/>
        <v>0</v>
      </c>
      <c r="AN18" s="15" t="str">
        <f t="shared" si="19"/>
        <v>F</v>
      </c>
      <c r="AO18" s="120">
        <v>1</v>
      </c>
      <c r="AP18" s="134">
        <v>11</v>
      </c>
      <c r="AQ18" s="11">
        <f t="shared" si="20"/>
        <v>12</v>
      </c>
      <c r="AR18" s="15" t="str">
        <f t="shared" si="21"/>
        <v>F</v>
      </c>
      <c r="AS18" s="12"/>
      <c r="AT18" s="13"/>
      <c r="AU18" s="124"/>
      <c r="AV18" s="11">
        <f t="shared" si="22"/>
        <v>0</v>
      </c>
      <c r="AW18" s="15" t="str">
        <f t="shared" si="23"/>
        <v>F</v>
      </c>
      <c r="AX18" s="28"/>
      <c r="AY18" s="28" t="str">
        <f t="shared" si="24"/>
        <v>F</v>
      </c>
      <c r="AZ18" s="28"/>
      <c r="BA18" s="28" t="str">
        <f t="shared" si="25"/>
        <v>F</v>
      </c>
      <c r="BB18" s="141">
        <f t="shared" si="26"/>
        <v>42</v>
      </c>
      <c r="BC18" s="69">
        <f t="shared" si="27"/>
        <v>0</v>
      </c>
      <c r="BD18" s="72" t="str">
        <f t="shared" si="28"/>
        <v>Fail</v>
      </c>
      <c r="BE18" s="17">
        <f t="shared" si="29"/>
        <v>9</v>
      </c>
      <c r="BF18" s="11">
        <f t="shared" si="30"/>
        <v>0</v>
      </c>
      <c r="BG18" s="11">
        <f t="shared" si="31"/>
        <v>0</v>
      </c>
      <c r="BH18" s="11">
        <f t="shared" si="32"/>
        <v>0</v>
      </c>
      <c r="BI18" s="11">
        <f t="shared" si="33"/>
        <v>3.5</v>
      </c>
      <c r="BJ18" s="11">
        <f t="shared" si="34"/>
        <v>0</v>
      </c>
      <c r="BK18" s="11">
        <f t="shared" si="35"/>
        <v>0</v>
      </c>
      <c r="BL18" s="11">
        <f t="shared" si="36"/>
        <v>0</v>
      </c>
      <c r="BM18" s="11">
        <f t="shared" si="37"/>
        <v>0</v>
      </c>
      <c r="BN18" s="11">
        <f t="shared" si="38"/>
        <v>0</v>
      </c>
      <c r="BO18" s="11">
        <f t="shared" si="39"/>
        <v>0</v>
      </c>
      <c r="BP18" s="18"/>
    </row>
    <row r="19" spans="1:68" s="11" customFormat="1" ht="18" thickBot="1">
      <c r="A19" s="67">
        <v>17</v>
      </c>
      <c r="B19" s="108"/>
      <c r="C19" s="143"/>
      <c r="D19" s="123"/>
      <c r="E19" s="126">
        <f t="shared" si="0"/>
        <v>0</v>
      </c>
      <c r="F19" s="120"/>
      <c r="G19" s="13"/>
      <c r="H19" s="145">
        <f t="shared" si="1"/>
        <v>0</v>
      </c>
      <c r="I19" s="145">
        <f t="shared" si="2"/>
        <v>0</v>
      </c>
      <c r="J19" s="126">
        <f t="shared" si="3"/>
        <v>0</v>
      </c>
      <c r="K19" s="120">
        <f t="shared" si="4"/>
        <v>0</v>
      </c>
      <c r="L19" s="14" t="str">
        <f t="shared" si="5"/>
        <v>F</v>
      </c>
      <c r="M19" s="133"/>
      <c r="N19" s="134"/>
      <c r="O19" s="11">
        <f t="shared" si="6"/>
        <v>0</v>
      </c>
      <c r="P19" s="15" t="str">
        <f t="shared" si="7"/>
        <v>F</v>
      </c>
      <c r="Q19" s="120"/>
      <c r="R19" s="123"/>
      <c r="S19" s="11">
        <f t="shared" si="8"/>
        <v>0</v>
      </c>
      <c r="T19" s="15" t="str">
        <f t="shared" si="9"/>
        <v>F</v>
      </c>
      <c r="U19" s="138">
        <v>8</v>
      </c>
      <c r="V19" s="139">
        <f t="shared" si="42"/>
        <v>15</v>
      </c>
      <c r="W19" s="11">
        <f t="shared" si="10"/>
        <v>23</v>
      </c>
      <c r="X19" s="15" t="str">
        <f t="shared" si="11"/>
        <v>C</v>
      </c>
      <c r="Y19" s="120"/>
      <c r="Z19" s="134"/>
      <c r="AA19" s="123">
        <f t="shared" si="12"/>
        <v>0</v>
      </c>
      <c r="AB19" s="15" t="str">
        <f t="shared" si="13"/>
        <v>F</v>
      </c>
      <c r="AC19" s="120"/>
      <c r="AD19" s="123"/>
      <c r="AE19" s="11">
        <f t="shared" si="14"/>
        <v>0</v>
      </c>
      <c r="AF19" s="15" t="str">
        <f t="shared" si="15"/>
        <v>F</v>
      </c>
      <c r="AG19" s="123"/>
      <c r="AH19" s="120"/>
      <c r="AI19" s="123">
        <f t="shared" si="41"/>
        <v>0</v>
      </c>
      <c r="AJ19" s="15" t="str">
        <f t="shared" si="40"/>
        <v>F</v>
      </c>
      <c r="AK19" s="133"/>
      <c r="AL19" s="134"/>
      <c r="AM19" s="11">
        <f t="shared" si="18"/>
        <v>0</v>
      </c>
      <c r="AN19" s="15" t="str">
        <f t="shared" si="19"/>
        <v>F</v>
      </c>
      <c r="AO19" s="120">
        <v>21</v>
      </c>
      <c r="AP19" s="134">
        <v>5</v>
      </c>
      <c r="AQ19" s="11">
        <f t="shared" si="20"/>
        <v>26</v>
      </c>
      <c r="AR19" s="15" t="str">
        <f t="shared" si="21"/>
        <v>F</v>
      </c>
      <c r="AS19" s="12"/>
      <c r="AT19" s="13"/>
      <c r="AU19" s="124"/>
      <c r="AV19" s="11">
        <f t="shared" si="22"/>
        <v>0</v>
      </c>
      <c r="AW19" s="15" t="str">
        <f t="shared" si="23"/>
        <v>F</v>
      </c>
      <c r="AX19" s="28"/>
      <c r="AY19" s="28" t="str">
        <f t="shared" si="24"/>
        <v>F</v>
      </c>
      <c r="AZ19" s="28"/>
      <c r="BA19" s="28" t="str">
        <f t="shared" si="25"/>
        <v>F</v>
      </c>
      <c r="BB19" s="141">
        <f t="shared" si="26"/>
        <v>49</v>
      </c>
      <c r="BC19" s="69">
        <f t="shared" si="27"/>
        <v>0</v>
      </c>
      <c r="BD19" s="72" t="str">
        <f t="shared" si="28"/>
        <v>Fail</v>
      </c>
      <c r="BE19" s="17">
        <f t="shared" si="29"/>
        <v>9</v>
      </c>
      <c r="BF19" s="11">
        <f t="shared" si="30"/>
        <v>0</v>
      </c>
      <c r="BG19" s="11">
        <f t="shared" si="31"/>
        <v>0</v>
      </c>
      <c r="BH19" s="11">
        <f t="shared" si="32"/>
        <v>0</v>
      </c>
      <c r="BI19" s="11">
        <f t="shared" si="33"/>
        <v>2</v>
      </c>
      <c r="BJ19" s="11">
        <f t="shared" si="34"/>
        <v>0</v>
      </c>
      <c r="BK19" s="11">
        <f t="shared" si="35"/>
        <v>0</v>
      </c>
      <c r="BL19" s="11">
        <f t="shared" si="36"/>
        <v>0</v>
      </c>
      <c r="BM19" s="11">
        <f t="shared" si="37"/>
        <v>0</v>
      </c>
      <c r="BN19" s="11">
        <f t="shared" si="38"/>
        <v>0</v>
      </c>
      <c r="BO19" s="11">
        <f t="shared" si="39"/>
        <v>0</v>
      </c>
      <c r="BP19" s="18"/>
    </row>
    <row r="20" spans="1:68" s="11" customFormat="1" ht="18" thickBot="1">
      <c r="A20" s="67">
        <v>18</v>
      </c>
      <c r="B20" s="108"/>
      <c r="C20" s="143"/>
      <c r="D20" s="123"/>
      <c r="E20" s="126">
        <f t="shared" si="0"/>
        <v>0</v>
      </c>
      <c r="F20" s="120"/>
      <c r="G20" s="13"/>
      <c r="H20" s="145">
        <f t="shared" si="1"/>
        <v>0</v>
      </c>
      <c r="I20" s="145">
        <f t="shared" si="2"/>
        <v>0</v>
      </c>
      <c r="J20" s="126">
        <f t="shared" si="3"/>
        <v>0</v>
      </c>
      <c r="K20" s="120">
        <f t="shared" si="4"/>
        <v>0</v>
      </c>
      <c r="L20" s="14" t="str">
        <f t="shared" si="5"/>
        <v>F</v>
      </c>
      <c r="M20" s="133"/>
      <c r="N20" s="134"/>
      <c r="O20" s="11">
        <f t="shared" si="6"/>
        <v>0</v>
      </c>
      <c r="P20" s="15" t="str">
        <f t="shared" si="7"/>
        <v>F</v>
      </c>
      <c r="Q20" s="120"/>
      <c r="R20" s="123"/>
      <c r="S20" s="11">
        <f t="shared" si="8"/>
        <v>0</v>
      </c>
      <c r="T20" s="15" t="str">
        <f t="shared" si="9"/>
        <v>F</v>
      </c>
      <c r="U20" s="138">
        <v>9</v>
      </c>
      <c r="V20" s="139">
        <f t="shared" si="42"/>
        <v>15</v>
      </c>
      <c r="W20" s="11">
        <f t="shared" si="10"/>
        <v>24</v>
      </c>
      <c r="X20" s="15" t="str">
        <f t="shared" si="11"/>
        <v>C</v>
      </c>
      <c r="Y20" s="120"/>
      <c r="Z20" s="134"/>
      <c r="AA20" s="123">
        <f t="shared" si="12"/>
        <v>0</v>
      </c>
      <c r="AB20" s="15" t="str">
        <f t="shared" si="13"/>
        <v>F</v>
      </c>
      <c r="AC20" s="120"/>
      <c r="AD20" s="123"/>
      <c r="AE20" s="11">
        <f t="shared" si="14"/>
        <v>0</v>
      </c>
      <c r="AF20" s="15" t="str">
        <f t="shared" si="15"/>
        <v>F</v>
      </c>
      <c r="AG20" s="123"/>
      <c r="AH20" s="120"/>
      <c r="AI20" s="123">
        <f t="shared" si="41"/>
        <v>0</v>
      </c>
      <c r="AJ20" s="15" t="str">
        <f t="shared" si="40"/>
        <v>F</v>
      </c>
      <c r="AK20" s="133"/>
      <c r="AL20" s="134"/>
      <c r="AM20" s="11">
        <f t="shared" si="18"/>
        <v>0</v>
      </c>
      <c r="AN20" s="15" t="str">
        <f t="shared" si="19"/>
        <v>F</v>
      </c>
      <c r="AO20" s="120">
        <v>19</v>
      </c>
      <c r="AP20" s="134">
        <v>7</v>
      </c>
      <c r="AQ20" s="11">
        <f t="shared" si="20"/>
        <v>26</v>
      </c>
      <c r="AR20" s="15" t="str">
        <f t="shared" si="21"/>
        <v>F</v>
      </c>
      <c r="AS20" s="12"/>
      <c r="AT20" s="13"/>
      <c r="AU20" s="124"/>
      <c r="AV20" s="11">
        <f t="shared" si="22"/>
        <v>0</v>
      </c>
      <c r="AW20" s="15" t="str">
        <f t="shared" si="23"/>
        <v>F</v>
      </c>
      <c r="AX20" s="28"/>
      <c r="AY20" s="28" t="str">
        <f t="shared" si="24"/>
        <v>F</v>
      </c>
      <c r="AZ20" s="28"/>
      <c r="BA20" s="28" t="str">
        <f t="shared" si="25"/>
        <v>F</v>
      </c>
      <c r="BB20" s="141">
        <f t="shared" si="26"/>
        <v>50</v>
      </c>
      <c r="BC20" s="69">
        <f t="shared" si="27"/>
        <v>0</v>
      </c>
      <c r="BD20" s="72" t="str">
        <f t="shared" si="28"/>
        <v>Fail</v>
      </c>
      <c r="BE20" s="17">
        <f t="shared" si="29"/>
        <v>9</v>
      </c>
      <c r="BF20" s="11">
        <f t="shared" si="30"/>
        <v>0</v>
      </c>
      <c r="BG20" s="11">
        <f t="shared" si="31"/>
        <v>0</v>
      </c>
      <c r="BH20" s="11">
        <f t="shared" si="32"/>
        <v>0</v>
      </c>
      <c r="BI20" s="11">
        <f t="shared" si="33"/>
        <v>2</v>
      </c>
      <c r="BJ20" s="11">
        <f t="shared" si="34"/>
        <v>0</v>
      </c>
      <c r="BK20" s="11">
        <f t="shared" si="35"/>
        <v>0</v>
      </c>
      <c r="BL20" s="11">
        <f t="shared" si="36"/>
        <v>0</v>
      </c>
      <c r="BM20" s="11">
        <f t="shared" si="37"/>
        <v>0</v>
      </c>
      <c r="BN20" s="11">
        <f t="shared" si="38"/>
        <v>0</v>
      </c>
      <c r="BO20" s="11">
        <f t="shared" si="39"/>
        <v>0</v>
      </c>
      <c r="BP20" s="18"/>
    </row>
    <row r="21" spans="1:68" s="11" customFormat="1" ht="18" thickBot="1">
      <c r="A21" s="67">
        <v>19</v>
      </c>
      <c r="B21" s="108"/>
      <c r="C21" s="143"/>
      <c r="D21" s="123"/>
      <c r="E21" s="126">
        <f t="shared" si="0"/>
        <v>0</v>
      </c>
      <c r="F21" s="120"/>
      <c r="G21" s="13"/>
      <c r="H21" s="145">
        <f t="shared" si="1"/>
        <v>0</v>
      </c>
      <c r="I21" s="145">
        <f t="shared" si="2"/>
        <v>0</v>
      </c>
      <c r="J21" s="126">
        <f t="shared" si="3"/>
        <v>0</v>
      </c>
      <c r="K21" s="120">
        <f t="shared" si="4"/>
        <v>0</v>
      </c>
      <c r="L21" s="14" t="str">
        <f t="shared" si="5"/>
        <v>F</v>
      </c>
      <c r="M21" s="133"/>
      <c r="N21" s="134"/>
      <c r="O21" s="11">
        <f t="shared" si="6"/>
        <v>0</v>
      </c>
      <c r="P21" s="15" t="str">
        <f t="shared" si="7"/>
        <v>F</v>
      </c>
      <c r="Q21" s="120"/>
      <c r="R21" s="123"/>
      <c r="S21" s="11">
        <f t="shared" si="8"/>
        <v>0</v>
      </c>
      <c r="T21" s="15" t="str">
        <f t="shared" si="9"/>
        <v>F</v>
      </c>
      <c r="U21" s="138"/>
      <c r="V21" s="139">
        <f t="shared" si="42"/>
        <v>0</v>
      </c>
      <c r="W21" s="11">
        <f t="shared" si="10"/>
        <v>0</v>
      </c>
      <c r="X21" s="15" t="str">
        <f t="shared" si="11"/>
        <v>F</v>
      </c>
      <c r="Y21" s="120"/>
      <c r="Z21" s="134"/>
      <c r="AA21" s="123">
        <f t="shared" si="12"/>
        <v>0</v>
      </c>
      <c r="AB21" s="15" t="str">
        <f t="shared" si="13"/>
        <v>F</v>
      </c>
      <c r="AC21" s="120"/>
      <c r="AD21" s="123"/>
      <c r="AE21" s="11">
        <f t="shared" si="14"/>
        <v>0</v>
      </c>
      <c r="AF21" s="15" t="str">
        <f t="shared" si="15"/>
        <v>F</v>
      </c>
      <c r="AG21" s="123"/>
      <c r="AH21" s="120"/>
      <c r="AI21" s="123">
        <f t="shared" si="41"/>
        <v>0</v>
      </c>
      <c r="AJ21" s="15" t="str">
        <f t="shared" si="40"/>
        <v>F</v>
      </c>
      <c r="AK21" s="133"/>
      <c r="AL21" s="134"/>
      <c r="AM21" s="11">
        <f t="shared" si="18"/>
        <v>0</v>
      </c>
      <c r="AN21" s="15" t="str">
        <f t="shared" si="19"/>
        <v>F</v>
      </c>
      <c r="AO21" s="120"/>
      <c r="AP21" s="134"/>
      <c r="AQ21" s="11">
        <f t="shared" si="20"/>
        <v>0</v>
      </c>
      <c r="AR21" s="15" t="str">
        <f t="shared" si="21"/>
        <v>F</v>
      </c>
      <c r="AS21" s="12"/>
      <c r="AT21" s="13"/>
      <c r="AU21" s="124"/>
      <c r="AV21" s="11">
        <f t="shared" si="22"/>
        <v>0</v>
      </c>
      <c r="AW21" s="15" t="str">
        <f t="shared" si="23"/>
        <v>F</v>
      </c>
      <c r="AX21" s="28"/>
      <c r="AY21" s="28" t="str">
        <f t="shared" si="24"/>
        <v>F</v>
      </c>
      <c r="AZ21" s="28"/>
      <c r="BA21" s="28" t="str">
        <f t="shared" si="25"/>
        <v>F</v>
      </c>
      <c r="BB21" s="141">
        <f t="shared" si="26"/>
        <v>0</v>
      </c>
      <c r="BC21" s="69">
        <f t="shared" si="27"/>
        <v>0</v>
      </c>
      <c r="BD21" s="72" t="str">
        <f t="shared" si="28"/>
        <v>Fail</v>
      </c>
      <c r="BE21" s="17">
        <f t="shared" si="29"/>
        <v>10</v>
      </c>
      <c r="BF21" s="11">
        <f t="shared" si="30"/>
        <v>0</v>
      </c>
      <c r="BG21" s="11">
        <f t="shared" si="31"/>
        <v>0</v>
      </c>
      <c r="BH21" s="11">
        <f t="shared" si="32"/>
        <v>0</v>
      </c>
      <c r="BI21" s="11">
        <f t="shared" si="33"/>
        <v>0</v>
      </c>
      <c r="BJ21" s="11">
        <f t="shared" si="34"/>
        <v>0</v>
      </c>
      <c r="BK21" s="11">
        <f t="shared" si="35"/>
        <v>0</v>
      </c>
      <c r="BL21" s="11">
        <f t="shared" si="36"/>
        <v>0</v>
      </c>
      <c r="BM21" s="11">
        <f t="shared" si="37"/>
        <v>0</v>
      </c>
      <c r="BN21" s="11">
        <f t="shared" si="38"/>
        <v>0</v>
      </c>
      <c r="BO21" s="11">
        <f t="shared" si="39"/>
        <v>0</v>
      </c>
      <c r="BP21" s="18"/>
    </row>
    <row r="22" spans="1:68" s="11" customFormat="1" ht="18" thickBot="1">
      <c r="A22" s="67">
        <v>20</v>
      </c>
      <c r="B22" s="108"/>
      <c r="C22" s="143"/>
      <c r="D22" s="123"/>
      <c r="E22" s="126">
        <f t="shared" si="0"/>
        <v>0</v>
      </c>
      <c r="F22" s="120"/>
      <c r="G22" s="13"/>
      <c r="H22" s="145">
        <f t="shared" si="1"/>
        <v>0</v>
      </c>
      <c r="I22" s="145">
        <f t="shared" si="2"/>
        <v>0</v>
      </c>
      <c r="J22" s="126">
        <f t="shared" si="3"/>
        <v>0</v>
      </c>
      <c r="K22" s="120">
        <f t="shared" si="4"/>
        <v>0</v>
      </c>
      <c r="L22" s="14" t="str">
        <f t="shared" si="5"/>
        <v>F</v>
      </c>
      <c r="M22" s="133"/>
      <c r="N22" s="134"/>
      <c r="O22" s="11">
        <f t="shared" si="6"/>
        <v>0</v>
      </c>
      <c r="P22" s="15" t="str">
        <f t="shared" si="7"/>
        <v>F</v>
      </c>
      <c r="Q22" s="120"/>
      <c r="R22" s="123"/>
      <c r="S22" s="11">
        <f t="shared" si="8"/>
        <v>0</v>
      </c>
      <c r="T22" s="15" t="str">
        <f t="shared" si="9"/>
        <v>F</v>
      </c>
      <c r="U22" s="138">
        <v>11</v>
      </c>
      <c r="V22" s="139">
        <f t="shared" si="42"/>
        <v>20</v>
      </c>
      <c r="W22" s="11">
        <f t="shared" si="10"/>
        <v>31</v>
      </c>
      <c r="X22" s="15" t="str">
        <f t="shared" si="11"/>
        <v>A-</v>
      </c>
      <c r="Y22" s="120"/>
      <c r="Z22" s="134"/>
      <c r="AA22" s="123">
        <f t="shared" si="12"/>
        <v>0</v>
      </c>
      <c r="AB22" s="15" t="str">
        <f t="shared" si="13"/>
        <v>F</v>
      </c>
      <c r="AC22" s="120"/>
      <c r="AD22" s="123"/>
      <c r="AE22" s="11">
        <f t="shared" si="14"/>
        <v>0</v>
      </c>
      <c r="AF22" s="15" t="str">
        <f t="shared" si="15"/>
        <v>F</v>
      </c>
      <c r="AG22" s="123"/>
      <c r="AH22" s="120"/>
      <c r="AI22" s="123">
        <f t="shared" si="41"/>
        <v>0</v>
      </c>
      <c r="AJ22" s="15" t="str">
        <f t="shared" si="40"/>
        <v>F</v>
      </c>
      <c r="AK22" s="133"/>
      <c r="AL22" s="134"/>
      <c r="AM22" s="11">
        <f t="shared" si="18"/>
        <v>0</v>
      </c>
      <c r="AN22" s="15" t="str">
        <f t="shared" si="19"/>
        <v>F</v>
      </c>
      <c r="AO22" s="120">
        <v>30</v>
      </c>
      <c r="AP22" s="134">
        <v>12</v>
      </c>
      <c r="AQ22" s="11">
        <f t="shared" si="20"/>
        <v>42</v>
      </c>
      <c r="AR22" s="15" t="str">
        <f t="shared" si="21"/>
        <v>C</v>
      </c>
      <c r="AS22" s="12"/>
      <c r="AT22" s="13"/>
      <c r="AU22" s="124"/>
      <c r="AV22" s="11">
        <f t="shared" si="22"/>
        <v>0</v>
      </c>
      <c r="AW22" s="15" t="str">
        <f t="shared" si="23"/>
        <v>F</v>
      </c>
      <c r="AX22" s="28"/>
      <c r="AY22" s="28" t="str">
        <f t="shared" si="24"/>
        <v>F</v>
      </c>
      <c r="AZ22" s="28"/>
      <c r="BA22" s="28" t="str">
        <f t="shared" si="25"/>
        <v>F</v>
      </c>
      <c r="BB22" s="141">
        <f t="shared" si="26"/>
        <v>73</v>
      </c>
      <c r="BC22" s="69">
        <f t="shared" si="27"/>
        <v>0</v>
      </c>
      <c r="BD22" s="72" t="str">
        <f t="shared" si="28"/>
        <v>Fail</v>
      </c>
      <c r="BE22" s="17">
        <f t="shared" si="29"/>
        <v>8</v>
      </c>
      <c r="BF22" s="11">
        <f t="shared" si="30"/>
        <v>0</v>
      </c>
      <c r="BG22" s="11">
        <f t="shared" si="31"/>
        <v>0</v>
      </c>
      <c r="BH22" s="11">
        <f t="shared" si="32"/>
        <v>0</v>
      </c>
      <c r="BI22" s="11">
        <f t="shared" si="33"/>
        <v>3.5</v>
      </c>
      <c r="BJ22" s="11">
        <f t="shared" si="34"/>
        <v>0</v>
      </c>
      <c r="BK22" s="11">
        <f t="shared" si="35"/>
        <v>0</v>
      </c>
      <c r="BL22" s="11">
        <f t="shared" si="36"/>
        <v>0</v>
      </c>
      <c r="BM22" s="11">
        <f t="shared" si="37"/>
        <v>2</v>
      </c>
      <c r="BN22" s="11">
        <f t="shared" si="38"/>
        <v>0</v>
      </c>
      <c r="BO22" s="11">
        <f t="shared" si="39"/>
        <v>0</v>
      </c>
      <c r="BP22" s="18"/>
    </row>
    <row r="23" spans="1:68" s="65" customFormat="1" ht="18" thickBot="1">
      <c r="A23" s="68">
        <v>21</v>
      </c>
      <c r="B23" s="108"/>
      <c r="C23" s="143"/>
      <c r="D23" s="123"/>
      <c r="E23" s="126">
        <f t="shared" si="0"/>
        <v>0</v>
      </c>
      <c r="F23" s="120"/>
      <c r="G23" s="13"/>
      <c r="H23" s="145">
        <f t="shared" si="1"/>
        <v>0</v>
      </c>
      <c r="I23" s="145">
        <f t="shared" si="2"/>
        <v>0</v>
      </c>
      <c r="J23" s="126">
        <f t="shared" si="3"/>
        <v>0</v>
      </c>
      <c r="K23" s="120">
        <f t="shared" si="4"/>
        <v>0</v>
      </c>
      <c r="L23" s="14" t="str">
        <f t="shared" si="5"/>
        <v>F</v>
      </c>
      <c r="M23" s="133"/>
      <c r="N23" s="134"/>
      <c r="O23" s="11">
        <f t="shared" si="6"/>
        <v>0</v>
      </c>
      <c r="P23" s="15" t="str">
        <f t="shared" si="7"/>
        <v>F</v>
      </c>
      <c r="Q23" s="120"/>
      <c r="R23" s="123"/>
      <c r="S23" s="11">
        <f t="shared" si="8"/>
        <v>0</v>
      </c>
      <c r="T23" s="15" t="str">
        <f t="shared" si="9"/>
        <v>F</v>
      </c>
      <c r="U23" s="138">
        <v>14</v>
      </c>
      <c r="V23" s="139">
        <f t="shared" si="42"/>
        <v>22</v>
      </c>
      <c r="W23" s="11">
        <f t="shared" si="10"/>
        <v>36</v>
      </c>
      <c r="X23" s="15" t="str">
        <f t="shared" si="11"/>
        <v>A</v>
      </c>
      <c r="Y23" s="120"/>
      <c r="Z23" s="134"/>
      <c r="AA23" s="123">
        <f t="shared" si="12"/>
        <v>0</v>
      </c>
      <c r="AB23" s="15" t="str">
        <f t="shared" si="13"/>
        <v>F</v>
      </c>
      <c r="AC23" s="120"/>
      <c r="AD23" s="123"/>
      <c r="AE23" s="11">
        <f t="shared" si="14"/>
        <v>0</v>
      </c>
      <c r="AF23" s="15" t="str">
        <f t="shared" si="15"/>
        <v>F</v>
      </c>
      <c r="AG23" s="123"/>
      <c r="AH23" s="120"/>
      <c r="AI23" s="123">
        <f t="shared" si="41"/>
        <v>0</v>
      </c>
      <c r="AJ23" s="15" t="str">
        <f t="shared" si="40"/>
        <v>F</v>
      </c>
      <c r="AK23" s="133"/>
      <c r="AL23" s="134"/>
      <c r="AM23" s="11">
        <f t="shared" si="18"/>
        <v>0</v>
      </c>
      <c r="AN23" s="15" t="str">
        <f t="shared" si="19"/>
        <v>F</v>
      </c>
      <c r="AO23" s="120">
        <v>14</v>
      </c>
      <c r="AP23" s="134">
        <v>11</v>
      </c>
      <c r="AQ23" s="11">
        <f t="shared" si="20"/>
        <v>25</v>
      </c>
      <c r="AR23" s="15" t="str">
        <f t="shared" si="21"/>
        <v>F</v>
      </c>
      <c r="AS23" s="12"/>
      <c r="AT23" s="13"/>
      <c r="AU23" s="124"/>
      <c r="AV23" s="11">
        <f t="shared" si="22"/>
        <v>0</v>
      </c>
      <c r="AW23" s="15" t="str">
        <f t="shared" si="23"/>
        <v>F</v>
      </c>
      <c r="AX23" s="28"/>
      <c r="AY23" s="28" t="str">
        <f t="shared" si="24"/>
        <v>F</v>
      </c>
      <c r="AZ23" s="28"/>
      <c r="BA23" s="28" t="str">
        <f t="shared" si="25"/>
        <v>F</v>
      </c>
      <c r="BB23" s="141">
        <f t="shared" si="26"/>
        <v>61</v>
      </c>
      <c r="BC23" s="69">
        <f t="shared" si="27"/>
        <v>0</v>
      </c>
      <c r="BD23" s="72" t="str">
        <f t="shared" si="28"/>
        <v>Fail</v>
      </c>
      <c r="BE23" s="17">
        <f t="shared" si="29"/>
        <v>9</v>
      </c>
      <c r="BF23" s="11">
        <f t="shared" si="30"/>
        <v>0</v>
      </c>
      <c r="BG23" s="11">
        <f t="shared" si="31"/>
        <v>0</v>
      </c>
      <c r="BH23" s="11">
        <f t="shared" si="32"/>
        <v>0</v>
      </c>
      <c r="BI23" s="11">
        <f t="shared" si="33"/>
        <v>4</v>
      </c>
      <c r="BJ23" s="11">
        <f t="shared" si="34"/>
        <v>0</v>
      </c>
      <c r="BK23" s="11">
        <f t="shared" si="35"/>
        <v>0</v>
      </c>
      <c r="BL23" s="11">
        <f t="shared" si="36"/>
        <v>0</v>
      </c>
      <c r="BM23" s="11">
        <f t="shared" si="37"/>
        <v>0</v>
      </c>
      <c r="BN23" s="11">
        <f t="shared" si="38"/>
        <v>0</v>
      </c>
      <c r="BO23" s="11">
        <f t="shared" si="39"/>
        <v>0</v>
      </c>
      <c r="BP23" s="66"/>
    </row>
    <row r="24" spans="1:68" s="11" customFormat="1" ht="18" thickBot="1">
      <c r="A24" s="67">
        <v>22</v>
      </c>
      <c r="B24" s="108"/>
      <c r="C24" s="143"/>
      <c r="D24" s="123"/>
      <c r="E24" s="126">
        <f t="shared" si="0"/>
        <v>0</v>
      </c>
      <c r="F24" s="120"/>
      <c r="G24" s="13"/>
      <c r="H24" s="145">
        <f t="shared" si="1"/>
        <v>0</v>
      </c>
      <c r="I24" s="145">
        <f t="shared" si="2"/>
        <v>0</v>
      </c>
      <c r="J24" s="126">
        <f t="shared" si="3"/>
        <v>0</v>
      </c>
      <c r="K24" s="120">
        <f t="shared" si="4"/>
        <v>0</v>
      </c>
      <c r="L24" s="14" t="str">
        <f t="shared" si="5"/>
        <v>F</v>
      </c>
      <c r="M24" s="133"/>
      <c r="N24" s="134"/>
      <c r="O24" s="11">
        <f t="shared" si="6"/>
        <v>0</v>
      </c>
      <c r="P24" s="15" t="str">
        <f t="shared" si="7"/>
        <v>F</v>
      </c>
      <c r="Q24" s="120"/>
      <c r="R24" s="123"/>
      <c r="S24" s="11">
        <f t="shared" si="8"/>
        <v>0</v>
      </c>
      <c r="T24" s="15" t="str">
        <f t="shared" si="9"/>
        <v>F</v>
      </c>
      <c r="U24" s="138">
        <v>12</v>
      </c>
      <c r="V24" s="139">
        <f t="shared" si="42"/>
        <v>22</v>
      </c>
      <c r="W24" s="11">
        <f t="shared" si="10"/>
        <v>34</v>
      </c>
      <c r="X24" s="15" t="str">
        <f t="shared" si="11"/>
        <v>A-</v>
      </c>
      <c r="Y24" s="120"/>
      <c r="Z24" s="134"/>
      <c r="AA24" s="123">
        <f t="shared" si="12"/>
        <v>0</v>
      </c>
      <c r="AB24" s="15" t="str">
        <f t="shared" si="13"/>
        <v>F</v>
      </c>
      <c r="AC24" s="120"/>
      <c r="AD24" s="123"/>
      <c r="AE24" s="11">
        <f t="shared" si="14"/>
        <v>0</v>
      </c>
      <c r="AF24" s="15" t="str">
        <f t="shared" si="15"/>
        <v>F</v>
      </c>
      <c r="AG24" s="123"/>
      <c r="AH24" s="120"/>
      <c r="AI24" s="123">
        <f t="shared" si="41"/>
        <v>0</v>
      </c>
      <c r="AJ24" s="15" t="str">
        <f t="shared" si="40"/>
        <v>F</v>
      </c>
      <c r="AK24" s="133"/>
      <c r="AL24" s="134"/>
      <c r="AM24" s="11">
        <f t="shared" si="18"/>
        <v>0</v>
      </c>
      <c r="AN24" s="15" t="str">
        <f t="shared" si="19"/>
        <v>F</v>
      </c>
      <c r="AO24" s="120">
        <v>13</v>
      </c>
      <c r="AP24" s="134">
        <v>11</v>
      </c>
      <c r="AQ24" s="11">
        <f t="shared" si="20"/>
        <v>24</v>
      </c>
      <c r="AR24" s="15" t="str">
        <f t="shared" si="21"/>
        <v>F</v>
      </c>
      <c r="AS24" s="12"/>
      <c r="AT24" s="13"/>
      <c r="AU24" s="124"/>
      <c r="AV24" s="11">
        <f t="shared" si="22"/>
        <v>0</v>
      </c>
      <c r="AW24" s="15" t="str">
        <f t="shared" si="23"/>
        <v>F</v>
      </c>
      <c r="AX24" s="28"/>
      <c r="AY24" s="28" t="str">
        <f t="shared" si="24"/>
        <v>F</v>
      </c>
      <c r="AZ24" s="28"/>
      <c r="BA24" s="28" t="str">
        <f t="shared" si="25"/>
        <v>F</v>
      </c>
      <c r="BB24" s="141">
        <f t="shared" si="26"/>
        <v>58</v>
      </c>
      <c r="BC24" s="69">
        <f t="shared" si="27"/>
        <v>0</v>
      </c>
      <c r="BD24" s="72" t="str">
        <f t="shared" si="28"/>
        <v>Fail</v>
      </c>
      <c r="BE24" s="17">
        <f t="shared" si="29"/>
        <v>9</v>
      </c>
      <c r="BF24" s="11">
        <f t="shared" si="30"/>
        <v>0</v>
      </c>
      <c r="BG24" s="11">
        <f t="shared" si="31"/>
        <v>0</v>
      </c>
      <c r="BH24" s="11">
        <f t="shared" si="32"/>
        <v>0</v>
      </c>
      <c r="BI24" s="11">
        <f t="shared" si="33"/>
        <v>3.5</v>
      </c>
      <c r="BJ24" s="11">
        <f t="shared" si="34"/>
        <v>0</v>
      </c>
      <c r="BK24" s="11">
        <f t="shared" si="35"/>
        <v>0</v>
      </c>
      <c r="BL24" s="11">
        <f t="shared" si="36"/>
        <v>0</v>
      </c>
      <c r="BM24" s="11">
        <f t="shared" si="37"/>
        <v>0</v>
      </c>
      <c r="BN24" s="11">
        <f t="shared" si="38"/>
        <v>0</v>
      </c>
      <c r="BO24" s="11">
        <f t="shared" si="39"/>
        <v>0</v>
      </c>
      <c r="BP24" s="18"/>
    </row>
    <row r="25" spans="1:68" s="11" customFormat="1" ht="18" thickBot="1">
      <c r="A25" s="67">
        <v>23</v>
      </c>
      <c r="B25" s="108"/>
      <c r="C25" s="143"/>
      <c r="D25" s="123"/>
      <c r="E25" s="126">
        <f t="shared" si="0"/>
        <v>0</v>
      </c>
      <c r="F25" s="120"/>
      <c r="G25" s="13"/>
      <c r="H25" s="145">
        <f t="shared" si="1"/>
        <v>0</v>
      </c>
      <c r="I25" s="145">
        <f t="shared" si="2"/>
        <v>0</v>
      </c>
      <c r="J25" s="126">
        <f t="shared" si="3"/>
        <v>0</v>
      </c>
      <c r="K25" s="120">
        <f t="shared" si="4"/>
        <v>0</v>
      </c>
      <c r="L25" s="14" t="str">
        <f t="shared" si="5"/>
        <v>F</v>
      </c>
      <c r="M25" s="133"/>
      <c r="N25" s="134"/>
      <c r="O25" s="11">
        <f t="shared" si="6"/>
        <v>0</v>
      </c>
      <c r="P25" s="15" t="str">
        <f t="shared" si="7"/>
        <v>F</v>
      </c>
      <c r="Q25" s="120"/>
      <c r="R25" s="123"/>
      <c r="S25" s="11">
        <f t="shared" si="8"/>
        <v>0</v>
      </c>
      <c r="T25" s="15" t="str">
        <f t="shared" si="9"/>
        <v>F</v>
      </c>
      <c r="U25" s="138">
        <v>2</v>
      </c>
      <c r="V25" s="139">
        <f t="shared" si="42"/>
        <v>15</v>
      </c>
      <c r="W25" s="11">
        <f t="shared" si="10"/>
        <v>17</v>
      </c>
      <c r="X25" s="15" t="str">
        <f t="shared" si="11"/>
        <v>F</v>
      </c>
      <c r="Y25" s="120"/>
      <c r="Z25" s="134"/>
      <c r="AA25" s="123">
        <f t="shared" si="12"/>
        <v>0</v>
      </c>
      <c r="AB25" s="15" t="str">
        <f t="shared" si="13"/>
        <v>F</v>
      </c>
      <c r="AC25" s="120"/>
      <c r="AD25" s="123"/>
      <c r="AE25" s="11">
        <f t="shared" si="14"/>
        <v>0</v>
      </c>
      <c r="AF25" s="15" t="str">
        <f t="shared" si="15"/>
        <v>F</v>
      </c>
      <c r="AG25" s="123"/>
      <c r="AH25" s="120"/>
      <c r="AI25" s="123">
        <f t="shared" si="41"/>
        <v>0</v>
      </c>
      <c r="AJ25" s="15" t="str">
        <f t="shared" si="40"/>
        <v>F</v>
      </c>
      <c r="AK25" s="133"/>
      <c r="AL25" s="134"/>
      <c r="AM25" s="11">
        <f t="shared" si="18"/>
        <v>0</v>
      </c>
      <c r="AN25" s="15" t="str">
        <f t="shared" si="19"/>
        <v>F</v>
      </c>
      <c r="AO25" s="120">
        <v>12</v>
      </c>
      <c r="AP25" s="134">
        <v>10</v>
      </c>
      <c r="AQ25" s="11">
        <f t="shared" si="20"/>
        <v>22</v>
      </c>
      <c r="AR25" s="15" t="str">
        <f t="shared" si="21"/>
        <v>F</v>
      </c>
      <c r="AS25" s="12"/>
      <c r="AT25" s="13"/>
      <c r="AU25" s="124"/>
      <c r="AV25" s="11">
        <f t="shared" si="22"/>
        <v>0</v>
      </c>
      <c r="AW25" s="15" t="str">
        <f t="shared" si="23"/>
        <v>F</v>
      </c>
      <c r="AX25" s="28"/>
      <c r="AY25" s="28" t="str">
        <f t="shared" si="24"/>
        <v>F</v>
      </c>
      <c r="AZ25" s="28"/>
      <c r="BA25" s="28" t="str">
        <f t="shared" si="25"/>
        <v>F</v>
      </c>
      <c r="BB25" s="141">
        <f t="shared" si="26"/>
        <v>39</v>
      </c>
      <c r="BC25" s="69">
        <f t="shared" si="27"/>
        <v>0</v>
      </c>
      <c r="BD25" s="72" t="str">
        <f t="shared" si="28"/>
        <v>Fail</v>
      </c>
      <c r="BE25" s="17">
        <f t="shared" si="29"/>
        <v>10</v>
      </c>
      <c r="BF25" s="11">
        <f t="shared" si="30"/>
        <v>0</v>
      </c>
      <c r="BG25" s="11">
        <f t="shared" si="31"/>
        <v>0</v>
      </c>
      <c r="BH25" s="11">
        <f t="shared" si="32"/>
        <v>0</v>
      </c>
      <c r="BI25" s="11">
        <f t="shared" si="33"/>
        <v>0</v>
      </c>
      <c r="BJ25" s="11">
        <f t="shared" si="34"/>
        <v>0</v>
      </c>
      <c r="BK25" s="11">
        <f t="shared" si="35"/>
        <v>0</v>
      </c>
      <c r="BL25" s="11">
        <f t="shared" si="36"/>
        <v>0</v>
      </c>
      <c r="BM25" s="11">
        <f t="shared" si="37"/>
        <v>0</v>
      </c>
      <c r="BN25" s="11">
        <f t="shared" si="38"/>
        <v>0</v>
      </c>
      <c r="BO25" s="11">
        <f t="shared" si="39"/>
        <v>0</v>
      </c>
      <c r="BP25" s="18"/>
    </row>
    <row r="26" spans="1:68" s="11" customFormat="1" ht="18" thickBot="1">
      <c r="A26" s="67">
        <v>24</v>
      </c>
      <c r="B26" s="108"/>
      <c r="C26" s="143"/>
      <c r="D26" s="123"/>
      <c r="E26" s="126">
        <f t="shared" si="0"/>
        <v>0</v>
      </c>
      <c r="F26" s="120"/>
      <c r="G26" s="13"/>
      <c r="H26" s="145">
        <f t="shared" si="1"/>
        <v>0</v>
      </c>
      <c r="I26" s="145">
        <f t="shared" si="2"/>
        <v>0</v>
      </c>
      <c r="J26" s="126">
        <f t="shared" si="3"/>
        <v>0</v>
      </c>
      <c r="K26" s="120">
        <f t="shared" si="4"/>
        <v>0</v>
      </c>
      <c r="L26" s="14" t="str">
        <f t="shared" si="5"/>
        <v>F</v>
      </c>
      <c r="M26" s="133"/>
      <c r="N26" s="134"/>
      <c r="O26" s="11">
        <f t="shared" si="6"/>
        <v>0</v>
      </c>
      <c r="P26" s="15" t="str">
        <f t="shared" si="7"/>
        <v>F</v>
      </c>
      <c r="Q26" s="120"/>
      <c r="R26" s="123"/>
      <c r="S26" s="11">
        <f t="shared" si="8"/>
        <v>0</v>
      </c>
      <c r="T26" s="15" t="str">
        <f t="shared" si="9"/>
        <v>F</v>
      </c>
      <c r="U26" s="138">
        <v>6</v>
      </c>
      <c r="V26" s="139">
        <f t="shared" si="42"/>
        <v>15</v>
      </c>
      <c r="W26" s="11">
        <f t="shared" si="10"/>
        <v>21</v>
      </c>
      <c r="X26" s="15" t="str">
        <f t="shared" si="11"/>
        <v>F</v>
      </c>
      <c r="Y26" s="120"/>
      <c r="Z26" s="134"/>
      <c r="AA26" s="123">
        <f t="shared" si="12"/>
        <v>0</v>
      </c>
      <c r="AB26" s="15" t="str">
        <f t="shared" si="13"/>
        <v>F</v>
      </c>
      <c r="AC26" s="120"/>
      <c r="AD26" s="123"/>
      <c r="AE26" s="11">
        <f t="shared" si="14"/>
        <v>0</v>
      </c>
      <c r="AF26" s="15" t="str">
        <f t="shared" si="15"/>
        <v>F</v>
      </c>
      <c r="AG26" s="123"/>
      <c r="AH26" s="120"/>
      <c r="AI26" s="123">
        <f t="shared" si="41"/>
        <v>0</v>
      </c>
      <c r="AJ26" s="15" t="str">
        <f t="shared" si="40"/>
        <v>F</v>
      </c>
      <c r="AK26" s="133"/>
      <c r="AL26" s="134"/>
      <c r="AM26" s="11">
        <f t="shared" si="18"/>
        <v>0</v>
      </c>
      <c r="AN26" s="15" t="str">
        <f t="shared" si="19"/>
        <v>F</v>
      </c>
      <c r="AO26" s="120">
        <v>0</v>
      </c>
      <c r="AP26" s="134">
        <v>9</v>
      </c>
      <c r="AQ26" s="11">
        <f t="shared" si="20"/>
        <v>9</v>
      </c>
      <c r="AR26" s="15" t="str">
        <f t="shared" si="21"/>
        <v>F</v>
      </c>
      <c r="AS26" s="12"/>
      <c r="AT26" s="13"/>
      <c r="AU26" s="124"/>
      <c r="AV26" s="11">
        <f t="shared" si="22"/>
        <v>0</v>
      </c>
      <c r="AW26" s="15" t="str">
        <f t="shared" si="23"/>
        <v>F</v>
      </c>
      <c r="AX26" s="28"/>
      <c r="AY26" s="28" t="str">
        <f t="shared" si="24"/>
        <v>F</v>
      </c>
      <c r="AZ26" s="28"/>
      <c r="BA26" s="28" t="str">
        <f t="shared" si="25"/>
        <v>F</v>
      </c>
      <c r="BB26" s="141">
        <f t="shared" si="26"/>
        <v>30</v>
      </c>
      <c r="BC26" s="69">
        <f t="shared" si="27"/>
        <v>0</v>
      </c>
      <c r="BD26" s="72" t="str">
        <f t="shared" si="28"/>
        <v>Fail</v>
      </c>
      <c r="BE26" s="17">
        <f t="shared" si="29"/>
        <v>10</v>
      </c>
      <c r="BF26" s="11">
        <f t="shared" si="30"/>
        <v>0</v>
      </c>
      <c r="BG26" s="11">
        <f t="shared" si="31"/>
        <v>0</v>
      </c>
      <c r="BH26" s="11">
        <f t="shared" si="32"/>
        <v>0</v>
      </c>
      <c r="BI26" s="11">
        <f t="shared" si="33"/>
        <v>0</v>
      </c>
      <c r="BJ26" s="11">
        <f t="shared" si="34"/>
        <v>0</v>
      </c>
      <c r="BK26" s="11">
        <f t="shared" si="35"/>
        <v>0</v>
      </c>
      <c r="BL26" s="11">
        <f t="shared" si="36"/>
        <v>0</v>
      </c>
      <c r="BM26" s="11">
        <f t="shared" si="37"/>
        <v>0</v>
      </c>
      <c r="BN26" s="11">
        <f t="shared" si="38"/>
        <v>0</v>
      </c>
      <c r="BO26" s="11">
        <f t="shared" si="39"/>
        <v>0</v>
      </c>
      <c r="BP26" s="18"/>
    </row>
    <row r="27" spans="1:68" s="11" customFormat="1" ht="18" thickBot="1">
      <c r="A27" s="67">
        <v>25</v>
      </c>
      <c r="B27" s="108"/>
      <c r="C27" s="143"/>
      <c r="D27" s="123"/>
      <c r="E27" s="126">
        <f t="shared" si="0"/>
        <v>0</v>
      </c>
      <c r="F27" s="120"/>
      <c r="G27" s="13"/>
      <c r="H27" s="145">
        <f t="shared" si="1"/>
        <v>0</v>
      </c>
      <c r="I27" s="145">
        <f t="shared" si="2"/>
        <v>0</v>
      </c>
      <c r="J27" s="126">
        <f t="shared" si="3"/>
        <v>0</v>
      </c>
      <c r="K27" s="120">
        <f t="shared" si="4"/>
        <v>0</v>
      </c>
      <c r="L27" s="14" t="str">
        <f t="shared" si="5"/>
        <v>F</v>
      </c>
      <c r="M27" s="133"/>
      <c r="N27" s="134"/>
      <c r="O27" s="11">
        <f t="shared" si="6"/>
        <v>0</v>
      </c>
      <c r="P27" s="15" t="str">
        <f t="shared" si="7"/>
        <v>F</v>
      </c>
      <c r="Q27" s="120"/>
      <c r="R27" s="123"/>
      <c r="S27" s="11">
        <f t="shared" si="8"/>
        <v>0</v>
      </c>
      <c r="T27" s="15" t="str">
        <f t="shared" si="9"/>
        <v>F</v>
      </c>
      <c r="U27" s="138">
        <v>14</v>
      </c>
      <c r="V27" s="139">
        <f t="shared" si="42"/>
        <v>22</v>
      </c>
      <c r="W27" s="11">
        <f t="shared" si="10"/>
        <v>36</v>
      </c>
      <c r="X27" s="15" t="str">
        <f t="shared" si="11"/>
        <v>A</v>
      </c>
      <c r="Y27" s="120"/>
      <c r="Z27" s="134"/>
      <c r="AA27" s="123">
        <f t="shared" si="12"/>
        <v>0</v>
      </c>
      <c r="AB27" s="15" t="str">
        <f t="shared" si="13"/>
        <v>F</v>
      </c>
      <c r="AC27" s="120"/>
      <c r="AD27" s="123"/>
      <c r="AE27" s="11">
        <f t="shared" si="14"/>
        <v>0</v>
      </c>
      <c r="AF27" s="15" t="str">
        <f t="shared" si="15"/>
        <v>F</v>
      </c>
      <c r="AG27" s="123"/>
      <c r="AH27" s="120"/>
      <c r="AI27" s="123">
        <f t="shared" si="41"/>
        <v>0</v>
      </c>
      <c r="AJ27" s="15" t="str">
        <f t="shared" si="40"/>
        <v>F</v>
      </c>
      <c r="AK27" s="133"/>
      <c r="AL27" s="134"/>
      <c r="AM27" s="11">
        <f t="shared" si="18"/>
        <v>0</v>
      </c>
      <c r="AN27" s="15" t="str">
        <f t="shared" si="19"/>
        <v>F</v>
      </c>
      <c r="AO27" s="120">
        <v>18</v>
      </c>
      <c r="AP27" s="134">
        <v>12</v>
      </c>
      <c r="AQ27" s="11">
        <f t="shared" si="20"/>
        <v>30</v>
      </c>
      <c r="AR27" s="15" t="str">
        <f t="shared" si="21"/>
        <v>F</v>
      </c>
      <c r="AS27" s="12"/>
      <c r="AT27" s="13"/>
      <c r="AU27" s="124"/>
      <c r="AV27" s="11">
        <f t="shared" si="22"/>
        <v>0</v>
      </c>
      <c r="AW27" s="15" t="str">
        <f t="shared" si="23"/>
        <v>F</v>
      </c>
      <c r="AX27" s="28"/>
      <c r="AY27" s="28" t="str">
        <f t="shared" si="24"/>
        <v>F</v>
      </c>
      <c r="AZ27" s="28"/>
      <c r="BA27" s="28" t="str">
        <f t="shared" si="25"/>
        <v>F</v>
      </c>
      <c r="BB27" s="141">
        <f t="shared" si="26"/>
        <v>66</v>
      </c>
      <c r="BC27" s="69">
        <f t="shared" si="27"/>
        <v>0</v>
      </c>
      <c r="BD27" s="72" t="str">
        <f t="shared" si="28"/>
        <v>Fail</v>
      </c>
      <c r="BE27" s="17">
        <f t="shared" si="29"/>
        <v>9</v>
      </c>
      <c r="BF27" s="11">
        <f t="shared" si="30"/>
        <v>0</v>
      </c>
      <c r="BG27" s="11">
        <f t="shared" si="31"/>
        <v>0</v>
      </c>
      <c r="BH27" s="11">
        <f t="shared" si="32"/>
        <v>0</v>
      </c>
      <c r="BI27" s="11">
        <f t="shared" si="33"/>
        <v>4</v>
      </c>
      <c r="BJ27" s="11">
        <f t="shared" si="34"/>
        <v>0</v>
      </c>
      <c r="BK27" s="11">
        <f t="shared" si="35"/>
        <v>0</v>
      </c>
      <c r="BL27" s="11">
        <f t="shared" si="36"/>
        <v>0</v>
      </c>
      <c r="BM27" s="11">
        <f t="shared" si="37"/>
        <v>0</v>
      </c>
      <c r="BN27" s="11">
        <f t="shared" si="38"/>
        <v>0</v>
      </c>
      <c r="BO27" s="11">
        <f t="shared" si="39"/>
        <v>0</v>
      </c>
      <c r="BP27" s="18"/>
    </row>
    <row r="28" spans="1:68" ht="18" thickBot="1">
      <c r="A28" s="67">
        <v>26</v>
      </c>
      <c r="B28" s="108"/>
      <c r="C28" s="143"/>
      <c r="D28" s="123"/>
      <c r="E28" s="126">
        <f t="shared" si="0"/>
        <v>0</v>
      </c>
      <c r="F28" s="120"/>
      <c r="G28" s="13"/>
      <c r="H28" s="145">
        <f t="shared" si="1"/>
        <v>0</v>
      </c>
      <c r="I28" s="145">
        <f t="shared" si="2"/>
        <v>0</v>
      </c>
      <c r="J28" s="126">
        <f t="shared" si="3"/>
        <v>0</v>
      </c>
      <c r="K28" s="120">
        <f t="shared" si="4"/>
        <v>0</v>
      </c>
      <c r="L28" s="14" t="str">
        <f t="shared" si="5"/>
        <v>F</v>
      </c>
      <c r="M28" s="133"/>
      <c r="N28" s="134"/>
      <c r="O28" s="11">
        <f t="shared" si="6"/>
        <v>0</v>
      </c>
      <c r="P28" s="15" t="str">
        <f t="shared" si="7"/>
        <v>F</v>
      </c>
      <c r="Q28" s="120"/>
      <c r="R28" s="123"/>
      <c r="S28" s="11">
        <f t="shared" si="8"/>
        <v>0</v>
      </c>
      <c r="T28" s="15" t="str">
        <f t="shared" si="9"/>
        <v>F</v>
      </c>
      <c r="U28" s="138">
        <v>17</v>
      </c>
      <c r="V28" s="139">
        <f t="shared" si="42"/>
        <v>25</v>
      </c>
      <c r="W28" s="11">
        <f t="shared" si="10"/>
        <v>42</v>
      </c>
      <c r="X28" s="15" t="str">
        <f t="shared" si="11"/>
        <v>A+</v>
      </c>
      <c r="Y28" s="120"/>
      <c r="Z28" s="134"/>
      <c r="AA28" s="123">
        <f t="shared" si="12"/>
        <v>0</v>
      </c>
      <c r="AB28" s="15" t="str">
        <f t="shared" si="13"/>
        <v>F</v>
      </c>
      <c r="AC28" s="120"/>
      <c r="AD28" s="123"/>
      <c r="AE28" s="11">
        <f t="shared" si="14"/>
        <v>0</v>
      </c>
      <c r="AF28" s="15" t="str">
        <f t="shared" si="15"/>
        <v>F</v>
      </c>
      <c r="AG28" s="123"/>
      <c r="AH28" s="120"/>
      <c r="AI28" s="123">
        <f t="shared" si="41"/>
        <v>0</v>
      </c>
      <c r="AJ28" s="15" t="str">
        <f t="shared" si="40"/>
        <v>F</v>
      </c>
      <c r="AK28" s="133"/>
      <c r="AL28" s="134"/>
      <c r="AM28" s="11">
        <f t="shared" si="18"/>
        <v>0</v>
      </c>
      <c r="AN28" s="15" t="str">
        <f t="shared" si="19"/>
        <v>F</v>
      </c>
      <c r="AO28" s="120">
        <v>20</v>
      </c>
      <c r="AP28" s="134">
        <v>11</v>
      </c>
      <c r="AQ28" s="11">
        <f t="shared" si="20"/>
        <v>31</v>
      </c>
      <c r="AR28" s="15" t="str">
        <f t="shared" si="21"/>
        <v>F</v>
      </c>
      <c r="AS28" s="12"/>
      <c r="AT28" s="13"/>
      <c r="AV28" s="11">
        <f t="shared" si="22"/>
        <v>0</v>
      </c>
      <c r="AW28" s="15" t="str">
        <f t="shared" si="23"/>
        <v>F</v>
      </c>
      <c r="AX28" s="28"/>
      <c r="AY28" s="28" t="str">
        <f t="shared" si="24"/>
        <v>F</v>
      </c>
      <c r="AZ28" s="28"/>
      <c r="BA28" s="28" t="str">
        <f t="shared" si="25"/>
        <v>F</v>
      </c>
      <c r="BB28" s="141">
        <f t="shared" si="26"/>
        <v>73</v>
      </c>
      <c r="BC28" s="69">
        <f t="shared" si="27"/>
        <v>0</v>
      </c>
      <c r="BD28" s="72" t="str">
        <f t="shared" si="28"/>
        <v>Fail</v>
      </c>
      <c r="BE28" s="17">
        <f t="shared" si="29"/>
        <v>9</v>
      </c>
      <c r="BF28" s="11">
        <f t="shared" si="30"/>
        <v>0</v>
      </c>
      <c r="BG28" s="11">
        <f t="shared" si="31"/>
        <v>0</v>
      </c>
      <c r="BH28" s="11">
        <f t="shared" si="32"/>
        <v>0</v>
      </c>
      <c r="BI28" s="11">
        <f t="shared" si="33"/>
        <v>5</v>
      </c>
      <c r="BJ28" s="11">
        <f t="shared" si="34"/>
        <v>0</v>
      </c>
      <c r="BK28" s="11">
        <f t="shared" si="35"/>
        <v>0</v>
      </c>
      <c r="BL28" s="11">
        <f t="shared" si="36"/>
        <v>0</v>
      </c>
      <c r="BM28" s="11">
        <f t="shared" si="37"/>
        <v>0</v>
      </c>
      <c r="BN28" s="11">
        <f t="shared" si="38"/>
        <v>0</v>
      </c>
      <c r="BO28" s="11">
        <f t="shared" si="39"/>
        <v>0</v>
      </c>
    </row>
    <row r="29" spans="1:68" s="65" customFormat="1" ht="18" thickBot="1">
      <c r="A29" s="68">
        <v>27</v>
      </c>
      <c r="B29" s="108"/>
      <c r="C29" s="143"/>
      <c r="D29" s="123"/>
      <c r="E29" s="126">
        <f t="shared" si="0"/>
        <v>0</v>
      </c>
      <c r="F29" s="120"/>
      <c r="G29" s="13"/>
      <c r="H29" s="145">
        <f t="shared" si="1"/>
        <v>0</v>
      </c>
      <c r="I29" s="145">
        <f t="shared" si="2"/>
        <v>0</v>
      </c>
      <c r="J29" s="126">
        <f t="shared" si="3"/>
        <v>0</v>
      </c>
      <c r="K29" s="120">
        <f t="shared" si="4"/>
        <v>0</v>
      </c>
      <c r="L29" s="14" t="str">
        <f t="shared" si="5"/>
        <v>F</v>
      </c>
      <c r="M29" s="133"/>
      <c r="N29" s="134"/>
      <c r="O29" s="11">
        <f t="shared" si="6"/>
        <v>0</v>
      </c>
      <c r="P29" s="15" t="str">
        <f t="shared" si="7"/>
        <v>F</v>
      </c>
      <c r="Q29" s="120"/>
      <c r="R29" s="123"/>
      <c r="S29" s="11">
        <f t="shared" si="8"/>
        <v>0</v>
      </c>
      <c r="T29" s="15" t="str">
        <f t="shared" si="9"/>
        <v>F</v>
      </c>
      <c r="U29" s="138">
        <v>12</v>
      </c>
      <c r="V29" s="139">
        <f t="shared" si="42"/>
        <v>22</v>
      </c>
      <c r="W29" s="11">
        <f t="shared" si="10"/>
        <v>34</v>
      </c>
      <c r="X29" s="15" t="str">
        <f t="shared" si="11"/>
        <v>A-</v>
      </c>
      <c r="Y29" s="120"/>
      <c r="Z29" s="134"/>
      <c r="AA29" s="123">
        <f t="shared" si="12"/>
        <v>0</v>
      </c>
      <c r="AB29" s="15" t="str">
        <f t="shared" si="13"/>
        <v>F</v>
      </c>
      <c r="AC29" s="120"/>
      <c r="AD29" s="123"/>
      <c r="AE29" s="11">
        <f t="shared" si="14"/>
        <v>0</v>
      </c>
      <c r="AF29" s="15" t="str">
        <f t="shared" si="15"/>
        <v>F</v>
      </c>
      <c r="AG29" s="123"/>
      <c r="AH29" s="120"/>
      <c r="AI29" s="123">
        <f t="shared" si="41"/>
        <v>0</v>
      </c>
      <c r="AJ29" s="15" t="str">
        <f t="shared" si="40"/>
        <v>F</v>
      </c>
      <c r="AK29" s="133"/>
      <c r="AL29" s="134"/>
      <c r="AM29" s="11">
        <f t="shared" si="18"/>
        <v>0</v>
      </c>
      <c r="AN29" s="15" t="str">
        <f t="shared" si="19"/>
        <v>F</v>
      </c>
      <c r="AO29" s="120">
        <v>12</v>
      </c>
      <c r="AP29" s="134">
        <v>14</v>
      </c>
      <c r="AQ29" s="11">
        <f t="shared" si="20"/>
        <v>26</v>
      </c>
      <c r="AR29" s="15" t="str">
        <f t="shared" si="21"/>
        <v>F</v>
      </c>
      <c r="AS29" s="12"/>
      <c r="AT29" s="13"/>
      <c r="AU29" s="124"/>
      <c r="AV29" s="11">
        <f t="shared" si="22"/>
        <v>0</v>
      </c>
      <c r="AW29" s="15" t="str">
        <f t="shared" si="23"/>
        <v>F</v>
      </c>
      <c r="AX29" s="28"/>
      <c r="AY29" s="28" t="str">
        <f t="shared" si="24"/>
        <v>F</v>
      </c>
      <c r="AZ29" s="28"/>
      <c r="BA29" s="28" t="str">
        <f t="shared" si="25"/>
        <v>F</v>
      </c>
      <c r="BB29" s="141">
        <f t="shared" si="26"/>
        <v>60</v>
      </c>
      <c r="BC29" s="69">
        <f t="shared" si="27"/>
        <v>0</v>
      </c>
      <c r="BD29" s="72" t="str">
        <f t="shared" si="28"/>
        <v>Fail</v>
      </c>
      <c r="BE29" s="17">
        <f t="shared" si="29"/>
        <v>9</v>
      </c>
      <c r="BF29" s="11">
        <f t="shared" si="30"/>
        <v>0</v>
      </c>
      <c r="BG29" s="11">
        <f t="shared" si="31"/>
        <v>0</v>
      </c>
      <c r="BH29" s="11">
        <f t="shared" si="32"/>
        <v>0</v>
      </c>
      <c r="BI29" s="11">
        <f t="shared" si="33"/>
        <v>3.5</v>
      </c>
      <c r="BJ29" s="11">
        <f t="shared" si="34"/>
        <v>0</v>
      </c>
      <c r="BK29" s="11">
        <f t="shared" si="35"/>
        <v>0</v>
      </c>
      <c r="BL29" s="11">
        <f t="shared" si="36"/>
        <v>0</v>
      </c>
      <c r="BM29" s="11">
        <f t="shared" si="37"/>
        <v>0</v>
      </c>
      <c r="BN29" s="11">
        <f t="shared" si="38"/>
        <v>0</v>
      </c>
      <c r="BO29" s="11">
        <f t="shared" si="39"/>
        <v>0</v>
      </c>
      <c r="BP29" s="66"/>
    </row>
    <row r="30" spans="1:68" ht="18" thickBot="1">
      <c r="A30" s="67">
        <v>28</v>
      </c>
      <c r="B30" s="108"/>
      <c r="C30" s="143"/>
      <c r="D30" s="123"/>
      <c r="E30" s="126">
        <f t="shared" si="0"/>
        <v>0</v>
      </c>
      <c r="F30" s="120"/>
      <c r="G30" s="13"/>
      <c r="H30" s="145">
        <f t="shared" si="1"/>
        <v>0</v>
      </c>
      <c r="I30" s="145">
        <f t="shared" si="2"/>
        <v>0</v>
      </c>
      <c r="J30" s="126">
        <f t="shared" si="3"/>
        <v>0</v>
      </c>
      <c r="K30" s="120">
        <f t="shared" si="4"/>
        <v>0</v>
      </c>
      <c r="L30" s="14" t="str">
        <f t="shared" si="5"/>
        <v>F</v>
      </c>
      <c r="M30" s="133"/>
      <c r="N30" s="134"/>
      <c r="O30" s="11">
        <f t="shared" si="6"/>
        <v>0</v>
      </c>
      <c r="P30" s="15" t="str">
        <f t="shared" si="7"/>
        <v>F</v>
      </c>
      <c r="Q30" s="120"/>
      <c r="R30" s="123"/>
      <c r="S30" s="11">
        <f t="shared" si="8"/>
        <v>0</v>
      </c>
      <c r="T30" s="15" t="str">
        <f t="shared" si="9"/>
        <v>F</v>
      </c>
      <c r="U30" s="138">
        <v>14</v>
      </c>
      <c r="V30" s="139">
        <f t="shared" si="42"/>
        <v>22</v>
      </c>
      <c r="W30" s="11">
        <f t="shared" si="10"/>
        <v>36</v>
      </c>
      <c r="X30" s="15" t="str">
        <f t="shared" si="11"/>
        <v>A</v>
      </c>
      <c r="Y30" s="120"/>
      <c r="Z30" s="134"/>
      <c r="AA30" s="123">
        <f t="shared" si="12"/>
        <v>0</v>
      </c>
      <c r="AB30" s="15" t="str">
        <f t="shared" si="13"/>
        <v>F</v>
      </c>
      <c r="AC30" s="120"/>
      <c r="AD30" s="123"/>
      <c r="AE30" s="11">
        <f t="shared" si="14"/>
        <v>0</v>
      </c>
      <c r="AF30" s="15" t="str">
        <f t="shared" si="15"/>
        <v>F</v>
      </c>
      <c r="AG30" s="123"/>
      <c r="AH30" s="120"/>
      <c r="AI30" s="123">
        <f t="shared" si="41"/>
        <v>0</v>
      </c>
      <c r="AJ30" s="15" t="str">
        <f t="shared" si="40"/>
        <v>F</v>
      </c>
      <c r="AK30" s="133"/>
      <c r="AL30" s="134"/>
      <c r="AM30" s="11">
        <f t="shared" si="18"/>
        <v>0</v>
      </c>
      <c r="AN30" s="15" t="str">
        <f t="shared" si="19"/>
        <v>F</v>
      </c>
      <c r="AO30" s="120">
        <v>16</v>
      </c>
      <c r="AP30" s="134">
        <v>15</v>
      </c>
      <c r="AQ30" s="11">
        <f t="shared" si="20"/>
        <v>31</v>
      </c>
      <c r="AR30" s="15" t="str">
        <f t="shared" si="21"/>
        <v>F</v>
      </c>
      <c r="AS30" s="12"/>
      <c r="AT30" s="13"/>
      <c r="AV30" s="11">
        <f t="shared" si="22"/>
        <v>0</v>
      </c>
      <c r="AW30" s="15" t="str">
        <f t="shared" si="23"/>
        <v>F</v>
      </c>
      <c r="AX30" s="28"/>
      <c r="AY30" s="28" t="str">
        <f t="shared" si="24"/>
        <v>F</v>
      </c>
      <c r="AZ30" s="28"/>
      <c r="BA30" s="28" t="str">
        <f t="shared" si="25"/>
        <v>F</v>
      </c>
      <c r="BB30" s="141">
        <f t="shared" si="26"/>
        <v>67</v>
      </c>
      <c r="BC30" s="69">
        <f t="shared" si="27"/>
        <v>0</v>
      </c>
      <c r="BD30" s="72" t="str">
        <f t="shared" si="28"/>
        <v>Fail</v>
      </c>
      <c r="BE30" s="17">
        <f t="shared" si="29"/>
        <v>9</v>
      </c>
      <c r="BF30" s="11">
        <f t="shared" si="30"/>
        <v>0</v>
      </c>
      <c r="BG30" s="11">
        <f t="shared" si="31"/>
        <v>0</v>
      </c>
      <c r="BH30" s="11">
        <f t="shared" si="32"/>
        <v>0</v>
      </c>
      <c r="BI30" s="11">
        <f t="shared" si="33"/>
        <v>4</v>
      </c>
      <c r="BJ30" s="11">
        <f t="shared" si="34"/>
        <v>0</v>
      </c>
      <c r="BK30" s="11">
        <f t="shared" si="35"/>
        <v>0</v>
      </c>
      <c r="BL30" s="11">
        <f t="shared" si="36"/>
        <v>0</v>
      </c>
      <c r="BM30" s="11">
        <f t="shared" si="37"/>
        <v>0</v>
      </c>
      <c r="BN30" s="11">
        <f t="shared" si="38"/>
        <v>0</v>
      </c>
      <c r="BO30" s="11">
        <f t="shared" si="39"/>
        <v>0</v>
      </c>
    </row>
    <row r="31" spans="1:68" s="65" customFormat="1" ht="18" thickBot="1">
      <c r="A31" s="68">
        <v>29</v>
      </c>
      <c r="B31" s="108"/>
      <c r="C31" s="143"/>
      <c r="D31" s="123"/>
      <c r="E31" s="126">
        <f t="shared" si="0"/>
        <v>0</v>
      </c>
      <c r="F31" s="120"/>
      <c r="G31" s="13"/>
      <c r="H31" s="145">
        <f t="shared" si="1"/>
        <v>0</v>
      </c>
      <c r="I31" s="145">
        <f t="shared" si="2"/>
        <v>0</v>
      </c>
      <c r="J31" s="126">
        <f t="shared" si="3"/>
        <v>0</v>
      </c>
      <c r="K31" s="120">
        <f t="shared" si="4"/>
        <v>0</v>
      </c>
      <c r="L31" s="14" t="str">
        <f t="shared" si="5"/>
        <v>F</v>
      </c>
      <c r="M31" s="133"/>
      <c r="N31" s="134"/>
      <c r="O31" s="11">
        <f t="shared" si="6"/>
        <v>0</v>
      </c>
      <c r="P31" s="15" t="str">
        <f t="shared" si="7"/>
        <v>F</v>
      </c>
      <c r="Q31" s="120"/>
      <c r="R31" s="123"/>
      <c r="S31" s="11">
        <f t="shared" si="8"/>
        <v>0</v>
      </c>
      <c r="T31" s="15" t="str">
        <f t="shared" si="9"/>
        <v>F</v>
      </c>
      <c r="U31" s="138">
        <v>8</v>
      </c>
      <c r="V31" s="139">
        <f t="shared" si="42"/>
        <v>15</v>
      </c>
      <c r="W31" s="11">
        <f t="shared" si="10"/>
        <v>23</v>
      </c>
      <c r="X31" s="15" t="str">
        <f t="shared" si="11"/>
        <v>C</v>
      </c>
      <c r="Y31" s="120"/>
      <c r="Z31" s="134"/>
      <c r="AA31" s="123">
        <f t="shared" si="12"/>
        <v>0</v>
      </c>
      <c r="AB31" s="15" t="str">
        <f t="shared" si="13"/>
        <v>F</v>
      </c>
      <c r="AC31" s="120"/>
      <c r="AD31" s="123"/>
      <c r="AE31" s="11">
        <f t="shared" si="14"/>
        <v>0</v>
      </c>
      <c r="AF31" s="15" t="str">
        <f t="shared" si="15"/>
        <v>F</v>
      </c>
      <c r="AG31" s="123"/>
      <c r="AH31" s="120"/>
      <c r="AI31" s="123">
        <f t="shared" si="41"/>
        <v>0</v>
      </c>
      <c r="AJ31" s="15" t="str">
        <f t="shared" si="40"/>
        <v>F</v>
      </c>
      <c r="AK31" s="133"/>
      <c r="AL31" s="134"/>
      <c r="AM31" s="11">
        <f t="shared" si="18"/>
        <v>0</v>
      </c>
      <c r="AN31" s="15" t="str">
        <f t="shared" si="19"/>
        <v>F</v>
      </c>
      <c r="AO31" s="120">
        <v>14</v>
      </c>
      <c r="AP31" s="134">
        <v>8</v>
      </c>
      <c r="AQ31" s="11">
        <f t="shared" si="20"/>
        <v>22</v>
      </c>
      <c r="AR31" s="15" t="str">
        <f t="shared" si="21"/>
        <v>F</v>
      </c>
      <c r="AS31" s="12"/>
      <c r="AT31" s="13"/>
      <c r="AU31" s="124"/>
      <c r="AV31" s="11">
        <f t="shared" si="22"/>
        <v>0</v>
      </c>
      <c r="AW31" s="15" t="str">
        <f t="shared" si="23"/>
        <v>F</v>
      </c>
      <c r="AX31" s="28"/>
      <c r="AY31" s="28" t="str">
        <f t="shared" si="24"/>
        <v>F</v>
      </c>
      <c r="AZ31" s="28"/>
      <c r="BA31" s="28" t="str">
        <f t="shared" si="25"/>
        <v>F</v>
      </c>
      <c r="BB31" s="141">
        <f t="shared" si="26"/>
        <v>45</v>
      </c>
      <c r="BC31" s="69">
        <f t="shared" si="27"/>
        <v>0</v>
      </c>
      <c r="BD31" s="72" t="str">
        <f t="shared" si="28"/>
        <v>Fail</v>
      </c>
      <c r="BE31" s="17">
        <f t="shared" si="29"/>
        <v>9</v>
      </c>
      <c r="BF31" s="11">
        <f t="shared" si="30"/>
        <v>0</v>
      </c>
      <c r="BG31" s="11">
        <f t="shared" si="31"/>
        <v>0</v>
      </c>
      <c r="BH31" s="11">
        <f t="shared" si="32"/>
        <v>0</v>
      </c>
      <c r="BI31" s="11">
        <f t="shared" si="33"/>
        <v>2</v>
      </c>
      <c r="BJ31" s="11">
        <f t="shared" si="34"/>
        <v>0</v>
      </c>
      <c r="BK31" s="11">
        <f t="shared" si="35"/>
        <v>0</v>
      </c>
      <c r="BL31" s="11">
        <f t="shared" si="36"/>
        <v>0</v>
      </c>
      <c r="BM31" s="11">
        <f t="shared" si="37"/>
        <v>0</v>
      </c>
      <c r="BN31" s="11">
        <f t="shared" si="38"/>
        <v>0</v>
      </c>
      <c r="BO31" s="11">
        <f t="shared" si="39"/>
        <v>0</v>
      </c>
      <c r="BP31" s="66"/>
    </row>
    <row r="32" spans="1:68" ht="18" thickBot="1">
      <c r="A32" s="67">
        <v>30</v>
      </c>
      <c r="B32" s="108"/>
      <c r="C32" s="143"/>
      <c r="D32" s="123"/>
      <c r="E32" s="126">
        <f t="shared" si="0"/>
        <v>0</v>
      </c>
      <c r="F32" s="120"/>
      <c r="G32" s="13"/>
      <c r="H32" s="145">
        <f t="shared" si="1"/>
        <v>0</v>
      </c>
      <c r="I32" s="145">
        <f t="shared" si="2"/>
        <v>0</v>
      </c>
      <c r="J32" s="126">
        <f t="shared" si="3"/>
        <v>0</v>
      </c>
      <c r="K32" s="120">
        <f t="shared" si="4"/>
        <v>0</v>
      </c>
      <c r="L32" s="14" t="str">
        <f t="shared" si="5"/>
        <v>F</v>
      </c>
      <c r="M32" s="133"/>
      <c r="N32" s="134"/>
      <c r="O32" s="11">
        <f t="shared" si="6"/>
        <v>0</v>
      </c>
      <c r="P32" s="15" t="str">
        <f t="shared" si="7"/>
        <v>F</v>
      </c>
      <c r="Q32" s="120"/>
      <c r="R32" s="123"/>
      <c r="S32" s="11">
        <f t="shared" si="8"/>
        <v>0</v>
      </c>
      <c r="T32" s="15" t="str">
        <f t="shared" si="9"/>
        <v>F</v>
      </c>
      <c r="U32" s="138">
        <v>8</v>
      </c>
      <c r="V32" s="139">
        <f t="shared" si="42"/>
        <v>15</v>
      </c>
      <c r="W32" s="11">
        <f t="shared" si="10"/>
        <v>23</v>
      </c>
      <c r="X32" s="15" t="str">
        <f t="shared" si="11"/>
        <v>C</v>
      </c>
      <c r="Y32" s="120"/>
      <c r="Z32" s="134"/>
      <c r="AA32" s="123">
        <f t="shared" si="12"/>
        <v>0</v>
      </c>
      <c r="AB32" s="15" t="str">
        <f t="shared" si="13"/>
        <v>F</v>
      </c>
      <c r="AC32" s="120"/>
      <c r="AD32" s="123"/>
      <c r="AE32" s="11">
        <f t="shared" si="14"/>
        <v>0</v>
      </c>
      <c r="AF32" s="15" t="str">
        <f t="shared" si="15"/>
        <v>F</v>
      </c>
      <c r="AG32" s="123"/>
      <c r="AH32" s="120"/>
      <c r="AI32" s="123">
        <f t="shared" si="41"/>
        <v>0</v>
      </c>
      <c r="AJ32" s="15" t="str">
        <f t="shared" si="40"/>
        <v>F</v>
      </c>
      <c r="AK32" s="133"/>
      <c r="AL32" s="134"/>
      <c r="AM32" s="11">
        <f t="shared" si="18"/>
        <v>0</v>
      </c>
      <c r="AN32" s="15" t="str">
        <f t="shared" si="19"/>
        <v>F</v>
      </c>
      <c r="AO32" s="120">
        <v>19</v>
      </c>
      <c r="AP32" s="134">
        <v>9</v>
      </c>
      <c r="AQ32" s="11">
        <f t="shared" si="20"/>
        <v>28</v>
      </c>
      <c r="AR32" s="15" t="str">
        <f t="shared" si="21"/>
        <v>F</v>
      </c>
      <c r="AS32" s="12"/>
      <c r="AT32" s="13"/>
      <c r="AV32" s="11">
        <f t="shared" si="22"/>
        <v>0</v>
      </c>
      <c r="AW32" s="15" t="str">
        <f t="shared" si="23"/>
        <v>F</v>
      </c>
      <c r="AX32" s="28"/>
      <c r="AY32" s="28" t="str">
        <f t="shared" si="24"/>
        <v>F</v>
      </c>
      <c r="AZ32" s="28"/>
      <c r="BA32" s="28" t="str">
        <f t="shared" si="25"/>
        <v>F</v>
      </c>
      <c r="BB32" s="141">
        <f t="shared" si="26"/>
        <v>51</v>
      </c>
      <c r="BC32" s="69">
        <f t="shared" si="27"/>
        <v>0</v>
      </c>
      <c r="BD32" s="72" t="str">
        <f t="shared" si="28"/>
        <v>Fail</v>
      </c>
      <c r="BE32" s="17">
        <f t="shared" si="29"/>
        <v>9</v>
      </c>
      <c r="BF32" s="11">
        <f t="shared" si="30"/>
        <v>0</v>
      </c>
      <c r="BG32" s="11">
        <f t="shared" si="31"/>
        <v>0</v>
      </c>
      <c r="BH32" s="11">
        <f t="shared" si="32"/>
        <v>0</v>
      </c>
      <c r="BI32" s="11">
        <f t="shared" si="33"/>
        <v>2</v>
      </c>
      <c r="BJ32" s="11">
        <f t="shared" si="34"/>
        <v>0</v>
      </c>
      <c r="BK32" s="11">
        <f t="shared" si="35"/>
        <v>0</v>
      </c>
      <c r="BL32" s="11">
        <f t="shared" si="36"/>
        <v>0</v>
      </c>
      <c r="BM32" s="11">
        <f t="shared" si="37"/>
        <v>0</v>
      </c>
      <c r="BN32" s="11">
        <f t="shared" si="38"/>
        <v>0</v>
      </c>
      <c r="BO32" s="11">
        <f t="shared" si="39"/>
        <v>0</v>
      </c>
    </row>
    <row r="33" spans="1:68" ht="18" thickBot="1">
      <c r="A33" s="67">
        <v>31</v>
      </c>
      <c r="B33" s="108"/>
      <c r="C33" s="143"/>
      <c r="D33" s="123"/>
      <c r="E33" s="126">
        <f t="shared" si="0"/>
        <v>0</v>
      </c>
      <c r="F33" s="120"/>
      <c r="G33" s="13"/>
      <c r="H33" s="145">
        <f t="shared" si="1"/>
        <v>0</v>
      </c>
      <c r="I33" s="145">
        <f t="shared" si="2"/>
        <v>0</v>
      </c>
      <c r="J33" s="126">
        <f t="shared" si="3"/>
        <v>0</v>
      </c>
      <c r="K33" s="120">
        <f t="shared" si="4"/>
        <v>0</v>
      </c>
      <c r="L33" s="14" t="str">
        <f t="shared" si="5"/>
        <v>F</v>
      </c>
      <c r="M33" s="133"/>
      <c r="N33" s="134"/>
      <c r="O33" s="11">
        <f t="shared" si="6"/>
        <v>0</v>
      </c>
      <c r="P33" s="15" t="str">
        <f t="shared" si="7"/>
        <v>F</v>
      </c>
      <c r="Q33" s="120"/>
      <c r="R33" s="123"/>
      <c r="S33" s="11">
        <f t="shared" si="8"/>
        <v>0</v>
      </c>
      <c r="T33" s="15" t="str">
        <f t="shared" si="9"/>
        <v>F</v>
      </c>
      <c r="U33" s="138">
        <v>8</v>
      </c>
      <c r="V33" s="139">
        <f t="shared" si="42"/>
        <v>15</v>
      </c>
      <c r="W33" s="11">
        <f t="shared" si="10"/>
        <v>23</v>
      </c>
      <c r="X33" s="15" t="str">
        <f t="shared" si="11"/>
        <v>C</v>
      </c>
      <c r="Y33" s="120"/>
      <c r="Z33" s="134"/>
      <c r="AA33" s="123">
        <f t="shared" si="12"/>
        <v>0</v>
      </c>
      <c r="AB33" s="15" t="str">
        <f t="shared" si="13"/>
        <v>F</v>
      </c>
      <c r="AC33" s="120"/>
      <c r="AD33" s="123"/>
      <c r="AE33" s="11">
        <f t="shared" si="14"/>
        <v>0</v>
      </c>
      <c r="AF33" s="15" t="str">
        <f t="shared" si="15"/>
        <v>F</v>
      </c>
      <c r="AG33" s="123"/>
      <c r="AH33" s="120"/>
      <c r="AI33" s="123">
        <f t="shared" si="41"/>
        <v>0</v>
      </c>
      <c r="AJ33" s="15" t="str">
        <f t="shared" si="40"/>
        <v>F</v>
      </c>
      <c r="AK33" s="133"/>
      <c r="AL33" s="134"/>
      <c r="AM33" s="11">
        <f t="shared" si="18"/>
        <v>0</v>
      </c>
      <c r="AN33" s="15" t="str">
        <f t="shared" si="19"/>
        <v>F</v>
      </c>
      <c r="AO33" s="120">
        <v>10</v>
      </c>
      <c r="AP33" s="134">
        <v>8</v>
      </c>
      <c r="AQ33" s="11">
        <f t="shared" si="20"/>
        <v>18</v>
      </c>
      <c r="AR33" s="15" t="str">
        <f t="shared" si="21"/>
        <v>F</v>
      </c>
      <c r="AS33" s="12"/>
      <c r="AT33" s="13"/>
      <c r="AV33" s="11">
        <f t="shared" si="22"/>
        <v>0</v>
      </c>
      <c r="AW33" s="15" t="str">
        <f t="shared" si="23"/>
        <v>F</v>
      </c>
      <c r="AX33" s="28"/>
      <c r="AY33" s="28" t="str">
        <f t="shared" si="24"/>
        <v>F</v>
      </c>
      <c r="AZ33" s="28"/>
      <c r="BA33" s="28" t="str">
        <f t="shared" si="25"/>
        <v>F</v>
      </c>
      <c r="BB33" s="141">
        <f t="shared" si="26"/>
        <v>41</v>
      </c>
      <c r="BC33" s="69">
        <f t="shared" si="27"/>
        <v>0</v>
      </c>
      <c r="BD33" s="72" t="str">
        <f t="shared" si="28"/>
        <v>Fail</v>
      </c>
      <c r="BE33" s="17">
        <f t="shared" si="29"/>
        <v>9</v>
      </c>
      <c r="BF33" s="11">
        <f t="shared" si="30"/>
        <v>0</v>
      </c>
      <c r="BG33" s="11">
        <f t="shared" si="31"/>
        <v>0</v>
      </c>
      <c r="BH33" s="11">
        <f t="shared" si="32"/>
        <v>0</v>
      </c>
      <c r="BI33" s="11">
        <f t="shared" si="33"/>
        <v>2</v>
      </c>
      <c r="BJ33" s="11">
        <f t="shared" si="34"/>
        <v>0</v>
      </c>
      <c r="BK33" s="11">
        <f t="shared" si="35"/>
        <v>0</v>
      </c>
      <c r="BL33" s="11">
        <f t="shared" si="36"/>
        <v>0</v>
      </c>
      <c r="BM33" s="11">
        <f t="shared" si="37"/>
        <v>0</v>
      </c>
      <c r="BN33" s="11">
        <f t="shared" si="38"/>
        <v>0</v>
      </c>
      <c r="BO33" s="11">
        <f t="shared" si="39"/>
        <v>0</v>
      </c>
    </row>
    <row r="34" spans="1:68" s="65" customFormat="1" ht="18" thickBot="1">
      <c r="A34" s="68">
        <v>32</v>
      </c>
      <c r="B34" s="108"/>
      <c r="C34" s="143"/>
      <c r="D34" s="123"/>
      <c r="E34" s="126">
        <f t="shared" si="0"/>
        <v>0</v>
      </c>
      <c r="F34" s="120"/>
      <c r="G34" s="13"/>
      <c r="H34" s="145">
        <f t="shared" si="1"/>
        <v>0</v>
      </c>
      <c r="I34" s="145">
        <f t="shared" si="2"/>
        <v>0</v>
      </c>
      <c r="J34" s="126">
        <f t="shared" si="3"/>
        <v>0</v>
      </c>
      <c r="K34" s="120">
        <f t="shared" si="4"/>
        <v>0</v>
      </c>
      <c r="L34" s="14" t="str">
        <f t="shared" si="5"/>
        <v>F</v>
      </c>
      <c r="M34" s="133"/>
      <c r="N34" s="134"/>
      <c r="O34" s="11">
        <f t="shared" si="6"/>
        <v>0</v>
      </c>
      <c r="P34" s="15" t="str">
        <f t="shared" si="7"/>
        <v>F</v>
      </c>
      <c r="Q34" s="120"/>
      <c r="R34" s="123"/>
      <c r="S34" s="11">
        <f t="shared" si="8"/>
        <v>0</v>
      </c>
      <c r="T34" s="15" t="str">
        <f t="shared" si="9"/>
        <v>F</v>
      </c>
      <c r="U34" s="138">
        <v>17</v>
      </c>
      <c r="V34" s="139">
        <f t="shared" si="42"/>
        <v>25</v>
      </c>
      <c r="W34" s="11">
        <f t="shared" si="10"/>
        <v>42</v>
      </c>
      <c r="X34" s="15" t="str">
        <f t="shared" si="11"/>
        <v>A+</v>
      </c>
      <c r="Y34" s="120"/>
      <c r="Z34" s="134"/>
      <c r="AA34" s="123">
        <f t="shared" si="12"/>
        <v>0</v>
      </c>
      <c r="AB34" s="15" t="str">
        <f t="shared" si="13"/>
        <v>F</v>
      </c>
      <c r="AC34" s="120"/>
      <c r="AD34" s="123"/>
      <c r="AE34" s="11">
        <f t="shared" si="14"/>
        <v>0</v>
      </c>
      <c r="AF34" s="15" t="str">
        <f t="shared" si="15"/>
        <v>F</v>
      </c>
      <c r="AG34" s="123"/>
      <c r="AH34" s="120"/>
      <c r="AI34" s="123">
        <f t="shared" si="41"/>
        <v>0</v>
      </c>
      <c r="AJ34" s="15" t="str">
        <f t="shared" si="40"/>
        <v>F</v>
      </c>
      <c r="AK34" s="133"/>
      <c r="AL34" s="134"/>
      <c r="AM34" s="11">
        <f t="shared" si="18"/>
        <v>0</v>
      </c>
      <c r="AN34" s="15" t="str">
        <f t="shared" si="19"/>
        <v>F</v>
      </c>
      <c r="AO34" s="120">
        <v>15</v>
      </c>
      <c r="AP34" s="134">
        <v>10</v>
      </c>
      <c r="AQ34" s="11">
        <f t="shared" si="20"/>
        <v>25</v>
      </c>
      <c r="AR34" s="15" t="str">
        <f t="shared" si="21"/>
        <v>F</v>
      </c>
      <c r="AS34" s="12"/>
      <c r="AT34" s="13"/>
      <c r="AU34" s="124"/>
      <c r="AV34" s="11">
        <f t="shared" si="22"/>
        <v>0</v>
      </c>
      <c r="AW34" s="15" t="str">
        <f t="shared" si="23"/>
        <v>F</v>
      </c>
      <c r="AX34" s="28"/>
      <c r="AY34" s="28" t="str">
        <f t="shared" si="24"/>
        <v>F</v>
      </c>
      <c r="AZ34" s="28"/>
      <c r="BA34" s="28" t="str">
        <f t="shared" si="25"/>
        <v>F</v>
      </c>
      <c r="BB34" s="141">
        <f t="shared" si="26"/>
        <v>67</v>
      </c>
      <c r="BC34" s="69">
        <f t="shared" si="27"/>
        <v>0</v>
      </c>
      <c r="BD34" s="72" t="str">
        <f t="shared" si="28"/>
        <v>Fail</v>
      </c>
      <c r="BE34" s="17">
        <f t="shared" si="29"/>
        <v>9</v>
      </c>
      <c r="BF34" s="11">
        <f t="shared" si="30"/>
        <v>0</v>
      </c>
      <c r="BG34" s="11">
        <f t="shared" si="31"/>
        <v>0</v>
      </c>
      <c r="BH34" s="11">
        <f t="shared" si="32"/>
        <v>0</v>
      </c>
      <c r="BI34" s="11">
        <f t="shared" si="33"/>
        <v>5</v>
      </c>
      <c r="BJ34" s="11">
        <f t="shared" si="34"/>
        <v>0</v>
      </c>
      <c r="BK34" s="11">
        <f t="shared" si="35"/>
        <v>0</v>
      </c>
      <c r="BL34" s="11">
        <f t="shared" si="36"/>
        <v>0</v>
      </c>
      <c r="BM34" s="11">
        <f t="shared" si="37"/>
        <v>0</v>
      </c>
      <c r="BN34" s="11">
        <f t="shared" si="38"/>
        <v>0</v>
      </c>
      <c r="BO34" s="11">
        <f t="shared" si="39"/>
        <v>0</v>
      </c>
      <c r="BP34" s="66"/>
    </row>
    <row r="35" spans="1:68" ht="18" thickBot="1">
      <c r="A35" s="67">
        <v>33</v>
      </c>
      <c r="B35" s="108"/>
      <c r="C35" s="143"/>
      <c r="D35" s="123"/>
      <c r="E35" s="126">
        <f t="shared" si="0"/>
        <v>0</v>
      </c>
      <c r="F35" s="120"/>
      <c r="G35" s="13"/>
      <c r="H35" s="145">
        <f t="shared" si="1"/>
        <v>0</v>
      </c>
      <c r="I35" s="145">
        <f t="shared" si="2"/>
        <v>0</v>
      </c>
      <c r="J35" s="126">
        <f t="shared" si="3"/>
        <v>0</v>
      </c>
      <c r="K35" s="120">
        <f t="shared" si="4"/>
        <v>0</v>
      </c>
      <c r="L35" s="14" t="str">
        <f t="shared" si="5"/>
        <v>F</v>
      </c>
      <c r="M35" s="133"/>
      <c r="N35" s="134"/>
      <c r="O35" s="11">
        <f t="shared" si="6"/>
        <v>0</v>
      </c>
      <c r="P35" s="15" t="str">
        <f t="shared" si="7"/>
        <v>F</v>
      </c>
      <c r="Q35" s="120"/>
      <c r="R35" s="123"/>
      <c r="S35" s="11">
        <f t="shared" si="8"/>
        <v>0</v>
      </c>
      <c r="T35" s="15" t="str">
        <f t="shared" si="9"/>
        <v>F</v>
      </c>
      <c r="U35" s="138"/>
      <c r="V35" s="139">
        <f t="shared" si="42"/>
        <v>0</v>
      </c>
      <c r="W35" s="11">
        <f t="shared" si="10"/>
        <v>0</v>
      </c>
      <c r="X35" s="15" t="str">
        <f t="shared" si="11"/>
        <v>F</v>
      </c>
      <c r="Y35" s="120"/>
      <c r="Z35" s="134"/>
      <c r="AA35" s="123">
        <f t="shared" si="12"/>
        <v>0</v>
      </c>
      <c r="AB35" s="15" t="str">
        <f t="shared" si="13"/>
        <v>F</v>
      </c>
      <c r="AC35" s="120"/>
      <c r="AD35" s="123"/>
      <c r="AE35" s="11">
        <f t="shared" si="14"/>
        <v>0</v>
      </c>
      <c r="AF35" s="15" t="str">
        <f t="shared" si="15"/>
        <v>F</v>
      </c>
      <c r="AG35" s="123"/>
      <c r="AH35" s="120"/>
      <c r="AI35" s="123">
        <f t="shared" si="41"/>
        <v>0</v>
      </c>
      <c r="AJ35" s="15" t="str">
        <f t="shared" si="40"/>
        <v>F</v>
      </c>
      <c r="AK35" s="133"/>
      <c r="AL35" s="134"/>
      <c r="AM35" s="11">
        <f t="shared" si="18"/>
        <v>0</v>
      </c>
      <c r="AN35" s="15" t="str">
        <f t="shared" si="19"/>
        <v>F</v>
      </c>
      <c r="AO35" s="120"/>
      <c r="AP35" s="134"/>
      <c r="AQ35" s="11">
        <f t="shared" si="20"/>
        <v>0</v>
      </c>
      <c r="AR35" s="15" t="str">
        <f t="shared" si="21"/>
        <v>F</v>
      </c>
      <c r="AS35" s="12"/>
      <c r="AT35" s="13"/>
      <c r="AV35" s="11">
        <f t="shared" si="22"/>
        <v>0</v>
      </c>
      <c r="AW35" s="15" t="str">
        <f t="shared" si="23"/>
        <v>F</v>
      </c>
      <c r="AX35" s="28"/>
      <c r="AY35" s="28" t="str">
        <f t="shared" si="24"/>
        <v>F</v>
      </c>
      <c r="AZ35" s="28"/>
      <c r="BA35" s="28" t="str">
        <f t="shared" si="25"/>
        <v>F</v>
      </c>
      <c r="BB35" s="141">
        <f t="shared" si="26"/>
        <v>0</v>
      </c>
      <c r="BC35" s="69">
        <f t="shared" si="27"/>
        <v>0</v>
      </c>
      <c r="BD35" s="72" t="str">
        <f t="shared" si="28"/>
        <v>Fail</v>
      </c>
      <c r="BE35" s="17">
        <f t="shared" si="29"/>
        <v>10</v>
      </c>
      <c r="BF35" s="11">
        <f t="shared" si="30"/>
        <v>0</v>
      </c>
      <c r="BG35" s="11">
        <f t="shared" si="31"/>
        <v>0</v>
      </c>
      <c r="BH35" s="11">
        <f t="shared" si="32"/>
        <v>0</v>
      </c>
      <c r="BI35" s="11">
        <f t="shared" si="33"/>
        <v>0</v>
      </c>
      <c r="BJ35" s="11">
        <f t="shared" si="34"/>
        <v>0</v>
      </c>
      <c r="BK35" s="11">
        <f t="shared" si="35"/>
        <v>0</v>
      </c>
      <c r="BL35" s="11">
        <f t="shared" si="36"/>
        <v>0</v>
      </c>
      <c r="BM35" s="11">
        <f t="shared" si="37"/>
        <v>0</v>
      </c>
      <c r="BN35" s="11">
        <f t="shared" si="38"/>
        <v>0</v>
      </c>
      <c r="BO35" s="11">
        <f t="shared" si="39"/>
        <v>0</v>
      </c>
    </row>
    <row r="36" spans="1:68" s="65" customFormat="1" ht="18" thickBot="1">
      <c r="A36" s="68">
        <v>34</v>
      </c>
      <c r="B36" s="108"/>
      <c r="C36" s="143"/>
      <c r="D36" s="123"/>
      <c r="E36" s="126">
        <f t="shared" si="0"/>
        <v>0</v>
      </c>
      <c r="F36" s="120"/>
      <c r="G36" s="13"/>
      <c r="H36" s="145">
        <f t="shared" si="1"/>
        <v>0</v>
      </c>
      <c r="I36" s="145">
        <f t="shared" si="2"/>
        <v>0</v>
      </c>
      <c r="J36" s="126">
        <f t="shared" si="3"/>
        <v>0</v>
      </c>
      <c r="K36" s="120">
        <f t="shared" si="4"/>
        <v>0</v>
      </c>
      <c r="L36" s="14" t="str">
        <f t="shared" si="5"/>
        <v>F</v>
      </c>
      <c r="M36" s="133"/>
      <c r="N36" s="134"/>
      <c r="O36" s="11">
        <f t="shared" si="6"/>
        <v>0</v>
      </c>
      <c r="P36" s="15" t="str">
        <f t="shared" si="7"/>
        <v>F</v>
      </c>
      <c r="Q36" s="120"/>
      <c r="R36" s="123"/>
      <c r="S36" s="11">
        <f t="shared" si="8"/>
        <v>0</v>
      </c>
      <c r="T36" s="15" t="str">
        <f t="shared" si="9"/>
        <v>F</v>
      </c>
      <c r="U36" s="138">
        <v>9</v>
      </c>
      <c r="V36" s="139">
        <f t="shared" si="42"/>
        <v>15</v>
      </c>
      <c r="W36" s="11">
        <f t="shared" si="10"/>
        <v>24</v>
      </c>
      <c r="X36" s="15" t="str">
        <f t="shared" si="11"/>
        <v>C</v>
      </c>
      <c r="Y36" s="120"/>
      <c r="Z36" s="134"/>
      <c r="AA36" s="123">
        <f t="shared" si="12"/>
        <v>0</v>
      </c>
      <c r="AB36" s="15" t="str">
        <f t="shared" si="13"/>
        <v>F</v>
      </c>
      <c r="AC36" s="120"/>
      <c r="AD36" s="123"/>
      <c r="AE36" s="11">
        <f t="shared" si="14"/>
        <v>0</v>
      </c>
      <c r="AF36" s="15" t="str">
        <f t="shared" si="15"/>
        <v>F</v>
      </c>
      <c r="AG36" s="123"/>
      <c r="AH36" s="120"/>
      <c r="AI36" s="123">
        <f t="shared" si="41"/>
        <v>0</v>
      </c>
      <c r="AJ36" s="15" t="str">
        <f t="shared" si="40"/>
        <v>F</v>
      </c>
      <c r="AK36" s="133"/>
      <c r="AL36" s="134"/>
      <c r="AM36" s="11">
        <f t="shared" si="18"/>
        <v>0</v>
      </c>
      <c r="AN36" s="15" t="str">
        <f t="shared" si="19"/>
        <v>F</v>
      </c>
      <c r="AO36" s="120">
        <v>10</v>
      </c>
      <c r="AP36" s="134">
        <v>2</v>
      </c>
      <c r="AQ36" s="11">
        <f t="shared" si="20"/>
        <v>12</v>
      </c>
      <c r="AR36" s="15" t="str">
        <f t="shared" si="21"/>
        <v>F</v>
      </c>
      <c r="AS36" s="12"/>
      <c r="AT36" s="13"/>
      <c r="AU36" s="124"/>
      <c r="AV36" s="11">
        <f t="shared" si="22"/>
        <v>0</v>
      </c>
      <c r="AW36" s="15" t="str">
        <f t="shared" si="23"/>
        <v>F</v>
      </c>
      <c r="AX36" s="28"/>
      <c r="AY36" s="28" t="str">
        <f t="shared" si="24"/>
        <v>F</v>
      </c>
      <c r="AZ36" s="28"/>
      <c r="BA36" s="28" t="str">
        <f t="shared" si="25"/>
        <v>F</v>
      </c>
      <c r="BB36" s="141">
        <f t="shared" si="26"/>
        <v>36</v>
      </c>
      <c r="BC36" s="69">
        <f t="shared" si="27"/>
        <v>0</v>
      </c>
      <c r="BD36" s="72" t="str">
        <f t="shared" si="28"/>
        <v>Fail</v>
      </c>
      <c r="BE36" s="17">
        <f t="shared" si="29"/>
        <v>9</v>
      </c>
      <c r="BF36" s="11">
        <f t="shared" si="30"/>
        <v>0</v>
      </c>
      <c r="BG36" s="11">
        <f t="shared" si="31"/>
        <v>0</v>
      </c>
      <c r="BH36" s="11">
        <f t="shared" si="32"/>
        <v>0</v>
      </c>
      <c r="BI36" s="11">
        <f t="shared" si="33"/>
        <v>2</v>
      </c>
      <c r="BJ36" s="11">
        <f t="shared" si="34"/>
        <v>0</v>
      </c>
      <c r="BK36" s="11">
        <f t="shared" si="35"/>
        <v>0</v>
      </c>
      <c r="BL36" s="11">
        <f t="shared" si="36"/>
        <v>0</v>
      </c>
      <c r="BM36" s="11">
        <f t="shared" si="37"/>
        <v>0</v>
      </c>
      <c r="BN36" s="11">
        <f t="shared" si="38"/>
        <v>0</v>
      </c>
      <c r="BO36" s="11">
        <f t="shared" si="39"/>
        <v>0</v>
      </c>
      <c r="BP36" s="66"/>
    </row>
    <row r="37" spans="1:68" ht="18" thickBot="1">
      <c r="A37" s="67">
        <v>35</v>
      </c>
      <c r="B37" s="108"/>
      <c r="C37" s="143"/>
      <c r="D37" s="123"/>
      <c r="E37" s="126">
        <f t="shared" si="0"/>
        <v>0</v>
      </c>
      <c r="F37" s="120"/>
      <c r="G37" s="13"/>
      <c r="H37" s="145">
        <f t="shared" si="1"/>
        <v>0</v>
      </c>
      <c r="I37" s="145">
        <f t="shared" si="2"/>
        <v>0</v>
      </c>
      <c r="J37" s="126">
        <f t="shared" si="3"/>
        <v>0</v>
      </c>
      <c r="K37" s="120">
        <f t="shared" si="4"/>
        <v>0</v>
      </c>
      <c r="L37" s="14" t="str">
        <f t="shared" si="5"/>
        <v>F</v>
      </c>
      <c r="M37" s="133"/>
      <c r="N37" s="134"/>
      <c r="O37" s="11">
        <f t="shared" si="6"/>
        <v>0</v>
      </c>
      <c r="P37" s="15" t="str">
        <f t="shared" si="7"/>
        <v>F</v>
      </c>
      <c r="Q37" s="120"/>
      <c r="R37" s="123"/>
      <c r="S37" s="11">
        <f t="shared" si="8"/>
        <v>0</v>
      </c>
      <c r="T37" s="15" t="str">
        <f t="shared" si="9"/>
        <v>F</v>
      </c>
      <c r="U37" s="138"/>
      <c r="V37" s="139">
        <f t="shared" si="42"/>
        <v>0</v>
      </c>
      <c r="W37" s="11">
        <f t="shared" si="10"/>
        <v>0</v>
      </c>
      <c r="X37" s="15" t="str">
        <f t="shared" si="11"/>
        <v>F</v>
      </c>
      <c r="Y37" s="120"/>
      <c r="Z37" s="134"/>
      <c r="AA37" s="123">
        <f t="shared" si="12"/>
        <v>0</v>
      </c>
      <c r="AB37" s="15" t="str">
        <f t="shared" si="13"/>
        <v>F</v>
      </c>
      <c r="AC37" s="120"/>
      <c r="AD37" s="123"/>
      <c r="AE37" s="11">
        <f t="shared" si="14"/>
        <v>0</v>
      </c>
      <c r="AF37" s="15" t="str">
        <f t="shared" si="15"/>
        <v>F</v>
      </c>
      <c r="AG37" s="123"/>
      <c r="AH37" s="120"/>
      <c r="AI37" s="123">
        <f t="shared" si="41"/>
        <v>0</v>
      </c>
      <c r="AJ37" s="15" t="str">
        <f t="shared" si="40"/>
        <v>F</v>
      </c>
      <c r="AK37" s="133"/>
      <c r="AL37" s="134"/>
      <c r="AM37" s="11">
        <f t="shared" si="18"/>
        <v>0</v>
      </c>
      <c r="AN37" s="15" t="str">
        <f t="shared" si="19"/>
        <v>F</v>
      </c>
      <c r="AO37" s="120"/>
      <c r="AP37" s="134"/>
      <c r="AQ37" s="11">
        <f t="shared" si="20"/>
        <v>0</v>
      </c>
      <c r="AR37" s="15" t="str">
        <f t="shared" si="21"/>
        <v>F</v>
      </c>
      <c r="AS37" s="12"/>
      <c r="AT37" s="13"/>
      <c r="AV37" s="11">
        <f t="shared" si="22"/>
        <v>0</v>
      </c>
      <c r="AW37" s="15" t="str">
        <f t="shared" si="23"/>
        <v>F</v>
      </c>
      <c r="AX37" s="28"/>
      <c r="AY37" s="28" t="str">
        <f t="shared" si="24"/>
        <v>F</v>
      </c>
      <c r="AZ37" s="28"/>
      <c r="BA37" s="28" t="str">
        <f t="shared" si="25"/>
        <v>F</v>
      </c>
      <c r="BB37" s="141">
        <f t="shared" si="26"/>
        <v>0</v>
      </c>
      <c r="BC37" s="69">
        <f t="shared" si="27"/>
        <v>0</v>
      </c>
      <c r="BD37" s="72" t="str">
        <f t="shared" si="28"/>
        <v>Fail</v>
      </c>
      <c r="BE37" s="17">
        <f t="shared" si="29"/>
        <v>10</v>
      </c>
      <c r="BF37" s="11">
        <f t="shared" si="30"/>
        <v>0</v>
      </c>
      <c r="BG37" s="11">
        <f t="shared" si="31"/>
        <v>0</v>
      </c>
      <c r="BH37" s="11">
        <f t="shared" si="32"/>
        <v>0</v>
      </c>
      <c r="BI37" s="11">
        <f t="shared" si="33"/>
        <v>0</v>
      </c>
      <c r="BJ37" s="11">
        <f t="shared" si="34"/>
        <v>0</v>
      </c>
      <c r="BK37" s="11">
        <f t="shared" si="35"/>
        <v>0</v>
      </c>
      <c r="BL37" s="11">
        <f t="shared" si="36"/>
        <v>0</v>
      </c>
      <c r="BM37" s="11">
        <f t="shared" si="37"/>
        <v>0</v>
      </c>
      <c r="BN37" s="11">
        <f t="shared" si="38"/>
        <v>0</v>
      </c>
      <c r="BO37" s="11">
        <f t="shared" si="39"/>
        <v>0</v>
      </c>
    </row>
    <row r="38" spans="1:68" ht="18" thickBot="1">
      <c r="A38" s="67">
        <v>36</v>
      </c>
      <c r="B38" s="108"/>
      <c r="C38" s="143"/>
      <c r="D38" s="123"/>
      <c r="E38" s="126">
        <f t="shared" si="0"/>
        <v>0</v>
      </c>
      <c r="F38" s="120"/>
      <c r="G38" s="13"/>
      <c r="H38" s="145">
        <f t="shared" si="1"/>
        <v>0</v>
      </c>
      <c r="I38" s="145">
        <f t="shared" si="2"/>
        <v>0</v>
      </c>
      <c r="J38" s="126">
        <f t="shared" si="3"/>
        <v>0</v>
      </c>
      <c r="K38" s="120">
        <f t="shared" si="4"/>
        <v>0</v>
      </c>
      <c r="L38" s="14" t="str">
        <f t="shared" si="5"/>
        <v>F</v>
      </c>
      <c r="M38" s="133"/>
      <c r="N38" s="134"/>
      <c r="O38" s="11">
        <f t="shared" si="6"/>
        <v>0</v>
      </c>
      <c r="P38" s="15" t="str">
        <f t="shared" si="7"/>
        <v>F</v>
      </c>
      <c r="Q38" s="120"/>
      <c r="R38" s="123"/>
      <c r="S38" s="11">
        <f t="shared" si="8"/>
        <v>0</v>
      </c>
      <c r="T38" s="15" t="str">
        <f t="shared" si="9"/>
        <v>F</v>
      </c>
      <c r="U38" s="138"/>
      <c r="V38" s="139">
        <f t="shared" si="42"/>
        <v>0</v>
      </c>
      <c r="W38" s="11">
        <f t="shared" si="10"/>
        <v>0</v>
      </c>
      <c r="X38" s="15" t="str">
        <f t="shared" si="11"/>
        <v>F</v>
      </c>
      <c r="Y38" s="120"/>
      <c r="Z38" s="134"/>
      <c r="AA38" s="123">
        <f t="shared" si="12"/>
        <v>0</v>
      </c>
      <c r="AB38" s="15" t="str">
        <f t="shared" si="13"/>
        <v>F</v>
      </c>
      <c r="AC38" s="120"/>
      <c r="AD38" s="123"/>
      <c r="AE38" s="11">
        <f t="shared" si="14"/>
        <v>0</v>
      </c>
      <c r="AF38" s="15" t="str">
        <f t="shared" si="15"/>
        <v>F</v>
      </c>
      <c r="AG38" s="123"/>
      <c r="AH38" s="120"/>
      <c r="AI38" s="123">
        <f t="shared" si="41"/>
        <v>0</v>
      </c>
      <c r="AJ38" s="15" t="str">
        <f t="shared" si="40"/>
        <v>F</v>
      </c>
      <c r="AK38" s="133"/>
      <c r="AL38" s="134"/>
      <c r="AM38" s="11">
        <f t="shared" si="18"/>
        <v>0</v>
      </c>
      <c r="AN38" s="15" t="str">
        <f t="shared" si="19"/>
        <v>F</v>
      </c>
      <c r="AO38" s="120"/>
      <c r="AP38" s="134"/>
      <c r="AQ38" s="11">
        <f t="shared" si="20"/>
        <v>0</v>
      </c>
      <c r="AR38" s="15" t="str">
        <f t="shared" si="21"/>
        <v>F</v>
      </c>
      <c r="AS38" s="12"/>
      <c r="AT38" s="13"/>
      <c r="AV38" s="11">
        <f t="shared" si="22"/>
        <v>0</v>
      </c>
      <c r="AW38" s="15" t="str">
        <f t="shared" si="23"/>
        <v>F</v>
      </c>
      <c r="AX38" s="28"/>
      <c r="AY38" s="28" t="str">
        <f t="shared" si="24"/>
        <v>F</v>
      </c>
      <c r="AZ38" s="28"/>
      <c r="BA38" s="28" t="str">
        <f t="shared" si="25"/>
        <v>F</v>
      </c>
      <c r="BB38" s="141">
        <f t="shared" si="26"/>
        <v>0</v>
      </c>
      <c r="BC38" s="69">
        <f t="shared" si="27"/>
        <v>0</v>
      </c>
      <c r="BD38" s="72" t="str">
        <f t="shared" si="28"/>
        <v>Fail</v>
      </c>
      <c r="BE38" s="17">
        <f t="shared" si="29"/>
        <v>10</v>
      </c>
      <c r="BF38" s="11">
        <f t="shared" si="30"/>
        <v>0</v>
      </c>
      <c r="BG38" s="11">
        <f t="shared" si="31"/>
        <v>0</v>
      </c>
      <c r="BH38" s="11">
        <f t="shared" si="32"/>
        <v>0</v>
      </c>
      <c r="BI38" s="11">
        <f t="shared" si="33"/>
        <v>0</v>
      </c>
      <c r="BJ38" s="11">
        <f t="shared" si="34"/>
        <v>0</v>
      </c>
      <c r="BK38" s="11">
        <f t="shared" si="35"/>
        <v>0</v>
      </c>
      <c r="BL38" s="11">
        <f t="shared" si="36"/>
        <v>0</v>
      </c>
      <c r="BM38" s="11">
        <f t="shared" si="37"/>
        <v>0</v>
      </c>
      <c r="BN38" s="11">
        <f t="shared" si="38"/>
        <v>0</v>
      </c>
      <c r="BO38" s="11">
        <f t="shared" si="39"/>
        <v>0</v>
      </c>
    </row>
    <row r="39" spans="1:68" ht="18" thickBot="1">
      <c r="A39" s="67">
        <v>37</v>
      </c>
      <c r="B39" s="108"/>
      <c r="C39" s="143"/>
      <c r="D39" s="123"/>
      <c r="E39" s="126">
        <f t="shared" si="0"/>
        <v>0</v>
      </c>
      <c r="F39" s="120"/>
      <c r="G39" s="13"/>
      <c r="H39" s="145">
        <f t="shared" si="1"/>
        <v>0</v>
      </c>
      <c r="I39" s="145">
        <f t="shared" si="2"/>
        <v>0</v>
      </c>
      <c r="J39" s="126">
        <f t="shared" si="3"/>
        <v>0</v>
      </c>
      <c r="K39" s="120">
        <f t="shared" si="4"/>
        <v>0</v>
      </c>
      <c r="L39" s="14" t="str">
        <f t="shared" si="5"/>
        <v>F</v>
      </c>
      <c r="M39" s="133"/>
      <c r="N39" s="134"/>
      <c r="O39" s="11">
        <f t="shared" si="6"/>
        <v>0</v>
      </c>
      <c r="P39" s="15" t="str">
        <f t="shared" si="7"/>
        <v>F</v>
      </c>
      <c r="Q39" s="120"/>
      <c r="R39" s="123"/>
      <c r="S39" s="11">
        <f t="shared" si="8"/>
        <v>0</v>
      </c>
      <c r="T39" s="15" t="str">
        <f t="shared" si="9"/>
        <v>F</v>
      </c>
      <c r="U39" s="138"/>
      <c r="V39" s="139">
        <f t="shared" si="42"/>
        <v>0</v>
      </c>
      <c r="W39" s="11">
        <f t="shared" si="10"/>
        <v>0</v>
      </c>
      <c r="X39" s="15" t="str">
        <f t="shared" si="11"/>
        <v>F</v>
      </c>
      <c r="Y39" s="120"/>
      <c r="Z39" s="134"/>
      <c r="AA39" s="123">
        <f t="shared" si="12"/>
        <v>0</v>
      </c>
      <c r="AB39" s="15" t="str">
        <f t="shared" si="13"/>
        <v>F</v>
      </c>
      <c r="AC39" s="120"/>
      <c r="AD39" s="123"/>
      <c r="AE39" s="11">
        <f t="shared" si="14"/>
        <v>0</v>
      </c>
      <c r="AF39" s="15" t="str">
        <f t="shared" si="15"/>
        <v>F</v>
      </c>
      <c r="AG39" s="123"/>
      <c r="AH39" s="120"/>
      <c r="AI39" s="123">
        <f t="shared" si="41"/>
        <v>0</v>
      </c>
      <c r="AJ39" s="15" t="str">
        <f t="shared" si="40"/>
        <v>F</v>
      </c>
      <c r="AK39" s="133"/>
      <c r="AL39" s="134"/>
      <c r="AM39" s="11">
        <f t="shared" si="18"/>
        <v>0</v>
      </c>
      <c r="AN39" s="15" t="str">
        <f t="shared" si="19"/>
        <v>F</v>
      </c>
      <c r="AO39" s="120"/>
      <c r="AP39" s="134"/>
      <c r="AQ39" s="11">
        <f t="shared" si="20"/>
        <v>0</v>
      </c>
      <c r="AR39" s="15" t="str">
        <f t="shared" si="21"/>
        <v>F</v>
      </c>
      <c r="AS39" s="12"/>
      <c r="AT39" s="13"/>
      <c r="AV39" s="11">
        <f t="shared" si="22"/>
        <v>0</v>
      </c>
      <c r="AW39" s="15" t="str">
        <f t="shared" si="23"/>
        <v>F</v>
      </c>
      <c r="AX39" s="28"/>
      <c r="AY39" s="28" t="str">
        <f t="shared" si="24"/>
        <v>F</v>
      </c>
      <c r="AZ39" s="28"/>
      <c r="BA39" s="28" t="str">
        <f t="shared" si="25"/>
        <v>F</v>
      </c>
      <c r="BB39" s="141">
        <f t="shared" si="26"/>
        <v>0</v>
      </c>
      <c r="BC39" s="69">
        <f t="shared" si="27"/>
        <v>0</v>
      </c>
      <c r="BD39" s="72" t="str">
        <f t="shared" si="28"/>
        <v>Fail</v>
      </c>
      <c r="BE39" s="17">
        <f t="shared" si="29"/>
        <v>10</v>
      </c>
      <c r="BF39" s="11">
        <f t="shared" si="30"/>
        <v>0</v>
      </c>
      <c r="BG39" s="11">
        <f t="shared" si="31"/>
        <v>0</v>
      </c>
      <c r="BH39" s="11">
        <f t="shared" si="32"/>
        <v>0</v>
      </c>
      <c r="BI39" s="11">
        <f t="shared" si="33"/>
        <v>0</v>
      </c>
      <c r="BJ39" s="11">
        <f t="shared" si="34"/>
        <v>0</v>
      </c>
      <c r="BK39" s="11">
        <f t="shared" si="35"/>
        <v>0</v>
      </c>
      <c r="BL39" s="11">
        <f t="shared" si="36"/>
        <v>0</v>
      </c>
      <c r="BM39" s="11">
        <f t="shared" si="37"/>
        <v>0</v>
      </c>
      <c r="BN39" s="11">
        <f t="shared" si="38"/>
        <v>0</v>
      </c>
      <c r="BO39" s="11">
        <f t="shared" si="39"/>
        <v>0</v>
      </c>
    </row>
    <row r="40" spans="1:68" s="32" customFormat="1" ht="18" thickBot="1">
      <c r="A40" s="67">
        <v>38</v>
      </c>
      <c r="B40" s="108"/>
      <c r="C40" s="143"/>
      <c r="D40" s="123"/>
      <c r="E40" s="126">
        <f t="shared" si="0"/>
        <v>0</v>
      </c>
      <c r="F40" s="120"/>
      <c r="G40" s="13"/>
      <c r="H40" s="145">
        <f t="shared" si="1"/>
        <v>0</v>
      </c>
      <c r="I40" s="145">
        <f t="shared" si="2"/>
        <v>0</v>
      </c>
      <c r="J40" s="126">
        <f t="shared" si="3"/>
        <v>0</v>
      </c>
      <c r="K40" s="120">
        <f t="shared" si="4"/>
        <v>0</v>
      </c>
      <c r="L40" s="14" t="str">
        <f t="shared" si="5"/>
        <v>F</v>
      </c>
      <c r="M40" s="133"/>
      <c r="N40" s="134"/>
      <c r="O40" s="11">
        <f t="shared" si="6"/>
        <v>0</v>
      </c>
      <c r="P40" s="15" t="str">
        <f t="shared" si="7"/>
        <v>F</v>
      </c>
      <c r="Q40" s="120"/>
      <c r="R40" s="123"/>
      <c r="S40" s="11">
        <f t="shared" si="8"/>
        <v>0</v>
      </c>
      <c r="T40" s="15" t="str">
        <f t="shared" si="9"/>
        <v>F</v>
      </c>
      <c r="U40" s="138">
        <v>5</v>
      </c>
      <c r="V40" s="139">
        <f t="shared" si="42"/>
        <v>15</v>
      </c>
      <c r="W40" s="11">
        <f t="shared" si="10"/>
        <v>20</v>
      </c>
      <c r="X40" s="15" t="str">
        <f t="shared" si="11"/>
        <v>F</v>
      </c>
      <c r="Y40" s="120"/>
      <c r="Z40" s="134"/>
      <c r="AA40" s="123">
        <f t="shared" si="12"/>
        <v>0</v>
      </c>
      <c r="AB40" s="15" t="str">
        <f t="shared" si="13"/>
        <v>F</v>
      </c>
      <c r="AC40" s="120"/>
      <c r="AD40" s="123"/>
      <c r="AE40" s="11">
        <f t="shared" si="14"/>
        <v>0</v>
      </c>
      <c r="AF40" s="15" t="str">
        <f t="shared" si="15"/>
        <v>F</v>
      </c>
      <c r="AG40" s="123"/>
      <c r="AH40" s="120"/>
      <c r="AI40" s="123">
        <f t="shared" si="41"/>
        <v>0</v>
      </c>
      <c r="AJ40" s="15" t="str">
        <f t="shared" si="40"/>
        <v>F</v>
      </c>
      <c r="AK40" s="133"/>
      <c r="AL40" s="134"/>
      <c r="AM40" s="11">
        <f t="shared" si="18"/>
        <v>0</v>
      </c>
      <c r="AN40" s="15" t="str">
        <f t="shared" si="19"/>
        <v>F</v>
      </c>
      <c r="AO40" s="120">
        <v>9</v>
      </c>
      <c r="AP40" s="134">
        <v>5</v>
      </c>
      <c r="AQ40" s="11">
        <f t="shared" si="20"/>
        <v>14</v>
      </c>
      <c r="AR40" s="15" t="str">
        <f t="shared" si="21"/>
        <v>F</v>
      </c>
      <c r="AS40" s="12"/>
      <c r="AT40" s="13"/>
      <c r="AU40" s="124"/>
      <c r="AV40" s="11">
        <f t="shared" si="22"/>
        <v>0</v>
      </c>
      <c r="AW40" s="15" t="str">
        <f t="shared" si="23"/>
        <v>F</v>
      </c>
      <c r="AX40" s="28"/>
      <c r="AY40" s="28" t="str">
        <f t="shared" si="24"/>
        <v>F</v>
      </c>
      <c r="AZ40" s="28"/>
      <c r="BA40" s="28" t="str">
        <f t="shared" si="25"/>
        <v>F</v>
      </c>
      <c r="BB40" s="141">
        <f t="shared" si="26"/>
        <v>34</v>
      </c>
      <c r="BC40" s="69">
        <f t="shared" si="27"/>
        <v>0</v>
      </c>
      <c r="BD40" s="72" t="str">
        <f t="shared" si="28"/>
        <v>Fail</v>
      </c>
      <c r="BE40" s="17">
        <f t="shared" si="29"/>
        <v>10</v>
      </c>
      <c r="BF40" s="11">
        <f t="shared" si="30"/>
        <v>0</v>
      </c>
      <c r="BG40" s="11">
        <f t="shared" si="31"/>
        <v>0</v>
      </c>
      <c r="BH40" s="11">
        <f t="shared" si="32"/>
        <v>0</v>
      </c>
      <c r="BI40" s="11">
        <f t="shared" si="33"/>
        <v>0</v>
      </c>
      <c r="BJ40" s="11">
        <f t="shared" si="34"/>
        <v>0</v>
      </c>
      <c r="BK40" s="11">
        <f t="shared" si="35"/>
        <v>0</v>
      </c>
      <c r="BL40" s="11">
        <f t="shared" si="36"/>
        <v>0</v>
      </c>
      <c r="BM40" s="11">
        <f t="shared" si="37"/>
        <v>0</v>
      </c>
      <c r="BN40" s="11">
        <f t="shared" si="38"/>
        <v>0</v>
      </c>
      <c r="BO40" s="11">
        <f t="shared" si="39"/>
        <v>0</v>
      </c>
      <c r="BP40" s="33"/>
    </row>
    <row r="41" spans="1:68" ht="18" thickBot="1">
      <c r="A41" s="67">
        <v>39</v>
      </c>
      <c r="B41" s="108"/>
      <c r="C41" s="143"/>
      <c r="D41" s="123"/>
      <c r="E41" s="126">
        <f t="shared" si="0"/>
        <v>0</v>
      </c>
      <c r="F41" s="120"/>
      <c r="G41" s="13"/>
      <c r="H41" s="145">
        <f t="shared" si="1"/>
        <v>0</v>
      </c>
      <c r="I41" s="145">
        <f t="shared" si="2"/>
        <v>0</v>
      </c>
      <c r="J41" s="126">
        <f t="shared" si="3"/>
        <v>0</v>
      </c>
      <c r="K41" s="120">
        <f t="shared" si="4"/>
        <v>0</v>
      </c>
      <c r="L41" s="14" t="str">
        <f t="shared" si="5"/>
        <v>F</v>
      </c>
      <c r="M41" s="133"/>
      <c r="N41" s="134"/>
      <c r="O41" s="11">
        <f t="shared" si="6"/>
        <v>0</v>
      </c>
      <c r="P41" s="15" t="str">
        <f t="shared" si="7"/>
        <v>F</v>
      </c>
      <c r="Q41" s="120"/>
      <c r="R41" s="123"/>
      <c r="S41" s="11">
        <f t="shared" si="8"/>
        <v>0</v>
      </c>
      <c r="T41" s="15" t="str">
        <f t="shared" si="9"/>
        <v>F</v>
      </c>
      <c r="U41" s="138"/>
      <c r="V41" s="139">
        <f t="shared" si="42"/>
        <v>0</v>
      </c>
      <c r="W41" s="11">
        <f t="shared" si="10"/>
        <v>0</v>
      </c>
      <c r="X41" s="15" t="str">
        <f t="shared" si="11"/>
        <v>F</v>
      </c>
      <c r="Y41" s="120"/>
      <c r="Z41" s="134"/>
      <c r="AA41" s="123">
        <f t="shared" si="12"/>
        <v>0</v>
      </c>
      <c r="AB41" s="15" t="str">
        <f t="shared" si="13"/>
        <v>F</v>
      </c>
      <c r="AC41" s="120"/>
      <c r="AD41" s="123"/>
      <c r="AE41" s="11">
        <f t="shared" si="14"/>
        <v>0</v>
      </c>
      <c r="AF41" s="15" t="str">
        <f t="shared" si="15"/>
        <v>F</v>
      </c>
      <c r="AG41" s="123"/>
      <c r="AH41" s="120"/>
      <c r="AI41" s="123">
        <f t="shared" si="41"/>
        <v>0</v>
      </c>
      <c r="AJ41" s="15" t="str">
        <f t="shared" si="40"/>
        <v>F</v>
      </c>
      <c r="AK41" s="133"/>
      <c r="AL41" s="134"/>
      <c r="AM41" s="11">
        <f t="shared" si="18"/>
        <v>0</v>
      </c>
      <c r="AN41" s="15" t="str">
        <f t="shared" si="19"/>
        <v>F</v>
      </c>
      <c r="AO41" s="120"/>
      <c r="AP41" s="134"/>
      <c r="AQ41" s="11">
        <f t="shared" si="20"/>
        <v>0</v>
      </c>
      <c r="AR41" s="15" t="str">
        <f t="shared" si="21"/>
        <v>F</v>
      </c>
      <c r="AS41" s="12"/>
      <c r="AT41" s="13"/>
      <c r="AV41" s="11">
        <f t="shared" si="22"/>
        <v>0</v>
      </c>
      <c r="AW41" s="15" t="str">
        <f t="shared" si="23"/>
        <v>F</v>
      </c>
      <c r="AX41" s="28"/>
      <c r="AY41" s="28" t="str">
        <f t="shared" si="24"/>
        <v>F</v>
      </c>
      <c r="AZ41" s="28"/>
      <c r="BA41" s="28" t="str">
        <f t="shared" si="25"/>
        <v>F</v>
      </c>
      <c r="BB41" s="141">
        <f t="shared" si="26"/>
        <v>0</v>
      </c>
      <c r="BC41" s="69">
        <f t="shared" si="27"/>
        <v>0</v>
      </c>
      <c r="BD41" s="72" t="str">
        <f t="shared" si="28"/>
        <v>Fail</v>
      </c>
      <c r="BE41" s="17">
        <f t="shared" si="29"/>
        <v>10</v>
      </c>
      <c r="BF41" s="11">
        <f t="shared" si="30"/>
        <v>0</v>
      </c>
      <c r="BG41" s="11">
        <f t="shared" si="31"/>
        <v>0</v>
      </c>
      <c r="BH41" s="11">
        <f t="shared" si="32"/>
        <v>0</v>
      </c>
      <c r="BI41" s="11">
        <f t="shared" si="33"/>
        <v>0</v>
      </c>
      <c r="BJ41" s="11">
        <f t="shared" si="34"/>
        <v>0</v>
      </c>
      <c r="BK41" s="11">
        <f t="shared" si="35"/>
        <v>0</v>
      </c>
      <c r="BL41" s="11">
        <f t="shared" si="36"/>
        <v>0</v>
      </c>
      <c r="BM41" s="11">
        <f t="shared" si="37"/>
        <v>0</v>
      </c>
      <c r="BN41" s="11">
        <f t="shared" si="38"/>
        <v>0</v>
      </c>
      <c r="BO41" s="11">
        <f t="shared" si="39"/>
        <v>0</v>
      </c>
    </row>
    <row r="42" spans="1:68" ht="18" thickBot="1">
      <c r="A42" s="67">
        <v>40</v>
      </c>
      <c r="B42" s="108"/>
      <c r="C42" s="143"/>
      <c r="D42" s="123"/>
      <c r="E42" s="126">
        <f t="shared" si="0"/>
        <v>0</v>
      </c>
      <c r="F42" s="120"/>
      <c r="G42" s="13"/>
      <c r="H42" s="145">
        <f t="shared" si="1"/>
        <v>0</v>
      </c>
      <c r="I42" s="145">
        <f t="shared" si="2"/>
        <v>0</v>
      </c>
      <c r="J42" s="126">
        <f t="shared" si="3"/>
        <v>0</v>
      </c>
      <c r="K42" s="120">
        <f t="shared" si="4"/>
        <v>0</v>
      </c>
      <c r="L42" s="14" t="str">
        <f t="shared" si="5"/>
        <v>F</v>
      </c>
      <c r="M42" s="133"/>
      <c r="N42" s="134"/>
      <c r="O42" s="11">
        <f t="shared" si="6"/>
        <v>0</v>
      </c>
      <c r="P42" s="15" t="str">
        <f t="shared" si="7"/>
        <v>F</v>
      </c>
      <c r="Q42" s="120"/>
      <c r="R42" s="123"/>
      <c r="S42" s="11">
        <f t="shared" si="8"/>
        <v>0</v>
      </c>
      <c r="T42" s="15" t="str">
        <f t="shared" si="9"/>
        <v>F</v>
      </c>
      <c r="U42" s="138"/>
      <c r="V42" s="139">
        <f t="shared" si="42"/>
        <v>0</v>
      </c>
      <c r="W42" s="11">
        <f t="shared" si="10"/>
        <v>0</v>
      </c>
      <c r="X42" s="15" t="str">
        <f t="shared" si="11"/>
        <v>F</v>
      </c>
      <c r="Y42" s="120"/>
      <c r="Z42" s="134"/>
      <c r="AA42" s="123">
        <f t="shared" si="12"/>
        <v>0</v>
      </c>
      <c r="AB42" s="15" t="str">
        <f t="shared" si="13"/>
        <v>F</v>
      </c>
      <c r="AC42" s="120"/>
      <c r="AD42" s="123"/>
      <c r="AE42" s="11">
        <f t="shared" si="14"/>
        <v>0</v>
      </c>
      <c r="AF42" s="15" t="str">
        <f t="shared" si="15"/>
        <v>F</v>
      </c>
      <c r="AG42" s="123"/>
      <c r="AH42" s="120"/>
      <c r="AI42" s="123">
        <f t="shared" si="41"/>
        <v>0</v>
      </c>
      <c r="AJ42" s="15" t="str">
        <f t="shared" si="40"/>
        <v>F</v>
      </c>
      <c r="AK42" s="133"/>
      <c r="AL42" s="134"/>
      <c r="AM42" s="11">
        <f t="shared" si="18"/>
        <v>0</v>
      </c>
      <c r="AN42" s="15" t="str">
        <f t="shared" si="19"/>
        <v>F</v>
      </c>
      <c r="AO42" s="120"/>
      <c r="AP42" s="134"/>
      <c r="AQ42" s="11">
        <f t="shared" si="20"/>
        <v>0</v>
      </c>
      <c r="AR42" s="15" t="str">
        <f t="shared" si="21"/>
        <v>F</v>
      </c>
      <c r="AS42" s="12"/>
      <c r="AT42" s="13"/>
      <c r="AV42" s="11">
        <f t="shared" si="22"/>
        <v>0</v>
      </c>
      <c r="AW42" s="15" t="str">
        <f t="shared" si="23"/>
        <v>F</v>
      </c>
      <c r="AX42" s="28"/>
      <c r="AY42" s="28" t="str">
        <f t="shared" si="24"/>
        <v>F</v>
      </c>
      <c r="AZ42" s="28"/>
      <c r="BA42" s="28" t="str">
        <f t="shared" si="25"/>
        <v>F</v>
      </c>
      <c r="BB42" s="141">
        <f t="shared" si="26"/>
        <v>0</v>
      </c>
      <c r="BC42" s="69">
        <f t="shared" si="27"/>
        <v>0</v>
      </c>
      <c r="BD42" s="72" t="str">
        <f t="shared" si="28"/>
        <v>Fail</v>
      </c>
      <c r="BE42" s="17">
        <f t="shared" si="29"/>
        <v>10</v>
      </c>
      <c r="BF42" s="11">
        <f t="shared" si="30"/>
        <v>0</v>
      </c>
      <c r="BG42" s="11">
        <f t="shared" si="31"/>
        <v>0</v>
      </c>
      <c r="BH42" s="11">
        <f t="shared" si="32"/>
        <v>0</v>
      </c>
      <c r="BI42" s="11">
        <f t="shared" si="33"/>
        <v>0</v>
      </c>
      <c r="BJ42" s="11">
        <f t="shared" si="34"/>
        <v>0</v>
      </c>
      <c r="BK42" s="11">
        <f t="shared" si="35"/>
        <v>0</v>
      </c>
      <c r="BL42" s="11">
        <f t="shared" si="36"/>
        <v>0</v>
      </c>
      <c r="BM42" s="11">
        <f t="shared" si="37"/>
        <v>0</v>
      </c>
      <c r="BN42" s="11">
        <f t="shared" si="38"/>
        <v>0</v>
      </c>
      <c r="BO42" s="11">
        <f t="shared" si="39"/>
        <v>0</v>
      </c>
    </row>
    <row r="43" spans="1:68" ht="18" thickBot="1">
      <c r="A43" s="67">
        <v>41</v>
      </c>
      <c r="B43" s="108"/>
      <c r="C43" s="143"/>
      <c r="D43" s="123"/>
      <c r="E43" s="126">
        <f t="shared" si="0"/>
        <v>0</v>
      </c>
      <c r="F43" s="120"/>
      <c r="G43" s="13"/>
      <c r="H43" s="145">
        <f t="shared" si="1"/>
        <v>0</v>
      </c>
      <c r="I43" s="145">
        <f t="shared" si="2"/>
        <v>0</v>
      </c>
      <c r="J43" s="126">
        <f t="shared" si="3"/>
        <v>0</v>
      </c>
      <c r="K43" s="120">
        <f t="shared" si="4"/>
        <v>0</v>
      </c>
      <c r="L43" s="14" t="str">
        <f t="shared" si="5"/>
        <v>F</v>
      </c>
      <c r="M43" s="133"/>
      <c r="N43" s="134"/>
      <c r="O43" s="11">
        <f t="shared" si="6"/>
        <v>0</v>
      </c>
      <c r="P43" s="15" t="str">
        <f t="shared" si="7"/>
        <v>F</v>
      </c>
      <c r="Q43" s="120"/>
      <c r="R43" s="123"/>
      <c r="S43" s="11">
        <f t="shared" si="8"/>
        <v>0</v>
      </c>
      <c r="T43" s="15" t="str">
        <f t="shared" si="9"/>
        <v>F</v>
      </c>
      <c r="U43" s="138"/>
      <c r="V43" s="139">
        <f t="shared" si="42"/>
        <v>0</v>
      </c>
      <c r="W43" s="11">
        <f t="shared" si="10"/>
        <v>0</v>
      </c>
      <c r="X43" s="15" t="str">
        <f t="shared" si="11"/>
        <v>F</v>
      </c>
      <c r="Y43" s="120"/>
      <c r="Z43" s="134"/>
      <c r="AA43" s="123">
        <f t="shared" si="12"/>
        <v>0</v>
      </c>
      <c r="AB43" s="15" t="str">
        <f t="shared" si="13"/>
        <v>F</v>
      </c>
      <c r="AC43" s="120"/>
      <c r="AD43" s="123"/>
      <c r="AE43" s="11">
        <f t="shared" si="14"/>
        <v>0</v>
      </c>
      <c r="AF43" s="15" t="str">
        <f t="shared" si="15"/>
        <v>F</v>
      </c>
      <c r="AG43" s="123"/>
      <c r="AH43" s="120"/>
      <c r="AI43" s="123">
        <f t="shared" si="41"/>
        <v>0</v>
      </c>
      <c r="AJ43" s="15" t="str">
        <f t="shared" si="40"/>
        <v>F</v>
      </c>
      <c r="AK43" s="133"/>
      <c r="AL43" s="134"/>
      <c r="AM43" s="11">
        <f t="shared" si="18"/>
        <v>0</v>
      </c>
      <c r="AN43" s="15" t="str">
        <f t="shared" si="19"/>
        <v>F</v>
      </c>
      <c r="AO43" s="120"/>
      <c r="AP43" s="134"/>
      <c r="AQ43" s="11">
        <f t="shared" si="20"/>
        <v>0</v>
      </c>
      <c r="AR43" s="15" t="str">
        <f t="shared" si="21"/>
        <v>F</v>
      </c>
      <c r="AS43" s="12"/>
      <c r="AT43" s="13"/>
      <c r="AV43" s="11">
        <f t="shared" si="22"/>
        <v>0</v>
      </c>
      <c r="AW43" s="15" t="str">
        <f t="shared" si="23"/>
        <v>F</v>
      </c>
      <c r="AX43" s="28"/>
      <c r="AY43" s="28" t="str">
        <f t="shared" si="24"/>
        <v>F</v>
      </c>
      <c r="AZ43" s="28"/>
      <c r="BA43" s="28" t="str">
        <f t="shared" si="25"/>
        <v>F</v>
      </c>
      <c r="BB43" s="141">
        <f t="shared" si="26"/>
        <v>0</v>
      </c>
      <c r="BC43" s="69">
        <f t="shared" si="27"/>
        <v>0</v>
      </c>
      <c r="BD43" s="72" t="str">
        <f t="shared" si="28"/>
        <v>Fail</v>
      </c>
      <c r="BE43" s="17">
        <f t="shared" si="29"/>
        <v>10</v>
      </c>
      <c r="BF43" s="11">
        <f t="shared" si="30"/>
        <v>0</v>
      </c>
      <c r="BG43" s="11">
        <f t="shared" si="31"/>
        <v>0</v>
      </c>
      <c r="BH43" s="11">
        <f t="shared" si="32"/>
        <v>0</v>
      </c>
      <c r="BI43" s="11">
        <f t="shared" si="33"/>
        <v>0</v>
      </c>
      <c r="BJ43" s="11">
        <f t="shared" si="34"/>
        <v>0</v>
      </c>
      <c r="BK43" s="11">
        <f t="shared" si="35"/>
        <v>0</v>
      </c>
      <c r="BL43" s="11">
        <f t="shared" si="36"/>
        <v>0</v>
      </c>
      <c r="BM43" s="11">
        <f t="shared" si="37"/>
        <v>0</v>
      </c>
      <c r="BN43" s="11">
        <f t="shared" si="38"/>
        <v>0</v>
      </c>
      <c r="BO43" s="11">
        <f t="shared" si="39"/>
        <v>0</v>
      </c>
    </row>
    <row r="44" spans="1:68" ht="18" thickBot="1">
      <c r="A44" s="67">
        <v>42</v>
      </c>
      <c r="B44" s="108"/>
      <c r="C44" s="143"/>
      <c r="D44" s="123"/>
      <c r="E44" s="126">
        <f t="shared" si="0"/>
        <v>0</v>
      </c>
      <c r="F44" s="120"/>
      <c r="G44" s="13"/>
      <c r="H44" s="145">
        <f t="shared" si="1"/>
        <v>0</v>
      </c>
      <c r="I44" s="145">
        <f t="shared" si="2"/>
        <v>0</v>
      </c>
      <c r="J44" s="126">
        <f t="shared" si="3"/>
        <v>0</v>
      </c>
      <c r="K44" s="120">
        <f t="shared" si="4"/>
        <v>0</v>
      </c>
      <c r="L44" s="14" t="str">
        <f t="shared" si="5"/>
        <v>F</v>
      </c>
      <c r="M44" s="133"/>
      <c r="N44" s="134"/>
      <c r="O44" s="11">
        <f t="shared" si="6"/>
        <v>0</v>
      </c>
      <c r="P44" s="15" t="str">
        <f t="shared" si="7"/>
        <v>F</v>
      </c>
      <c r="Q44" s="120"/>
      <c r="R44" s="123"/>
      <c r="S44" s="11">
        <f t="shared" si="8"/>
        <v>0</v>
      </c>
      <c r="T44" s="15" t="str">
        <f t="shared" si="9"/>
        <v>F</v>
      </c>
      <c r="U44" s="138">
        <v>8</v>
      </c>
      <c r="V44" s="139">
        <f t="shared" si="42"/>
        <v>15</v>
      </c>
      <c r="W44" s="11">
        <f t="shared" si="10"/>
        <v>23</v>
      </c>
      <c r="X44" s="15" t="str">
        <f t="shared" si="11"/>
        <v>C</v>
      </c>
      <c r="Y44" s="120"/>
      <c r="Z44" s="134"/>
      <c r="AA44" s="123">
        <f t="shared" si="12"/>
        <v>0</v>
      </c>
      <c r="AB44" s="15" t="str">
        <f t="shared" si="13"/>
        <v>F</v>
      </c>
      <c r="AC44" s="120"/>
      <c r="AD44" s="123"/>
      <c r="AE44" s="11">
        <f t="shared" si="14"/>
        <v>0</v>
      </c>
      <c r="AF44" s="15" t="str">
        <f t="shared" si="15"/>
        <v>F</v>
      </c>
      <c r="AG44" s="123"/>
      <c r="AH44" s="120"/>
      <c r="AI44" s="123">
        <f t="shared" si="41"/>
        <v>0</v>
      </c>
      <c r="AJ44" s="15" t="str">
        <f t="shared" si="40"/>
        <v>F</v>
      </c>
      <c r="AK44" s="133"/>
      <c r="AL44" s="134"/>
      <c r="AM44" s="11">
        <f t="shared" si="18"/>
        <v>0</v>
      </c>
      <c r="AN44" s="15" t="str">
        <f t="shared" si="19"/>
        <v>F</v>
      </c>
      <c r="AO44" s="120">
        <v>5</v>
      </c>
      <c r="AP44" s="134">
        <v>9</v>
      </c>
      <c r="AQ44" s="11">
        <f t="shared" si="20"/>
        <v>14</v>
      </c>
      <c r="AR44" s="15" t="str">
        <f t="shared" si="21"/>
        <v>F</v>
      </c>
      <c r="AS44" s="12"/>
      <c r="AT44" s="13"/>
      <c r="AV44" s="11">
        <f t="shared" si="22"/>
        <v>0</v>
      </c>
      <c r="AW44" s="15" t="str">
        <f t="shared" si="23"/>
        <v>F</v>
      </c>
      <c r="AX44" s="28"/>
      <c r="AY44" s="28" t="str">
        <f t="shared" si="24"/>
        <v>F</v>
      </c>
      <c r="AZ44" s="28"/>
      <c r="BA44" s="28" t="str">
        <f t="shared" si="25"/>
        <v>F</v>
      </c>
      <c r="BB44" s="141">
        <f t="shared" si="26"/>
        <v>37</v>
      </c>
      <c r="BC44" s="69">
        <f t="shared" si="27"/>
        <v>0</v>
      </c>
      <c r="BD44" s="72" t="str">
        <f t="shared" si="28"/>
        <v>Fail</v>
      </c>
      <c r="BE44" s="17">
        <f t="shared" si="29"/>
        <v>9</v>
      </c>
      <c r="BF44" s="11">
        <f t="shared" si="30"/>
        <v>0</v>
      </c>
      <c r="BG44" s="11">
        <f t="shared" si="31"/>
        <v>0</v>
      </c>
      <c r="BH44" s="11">
        <f t="shared" si="32"/>
        <v>0</v>
      </c>
      <c r="BI44" s="11">
        <f t="shared" si="33"/>
        <v>2</v>
      </c>
      <c r="BJ44" s="11">
        <f t="shared" si="34"/>
        <v>0</v>
      </c>
      <c r="BK44" s="11">
        <f t="shared" si="35"/>
        <v>0</v>
      </c>
      <c r="BL44" s="11">
        <f t="shared" si="36"/>
        <v>0</v>
      </c>
      <c r="BM44" s="11">
        <f t="shared" si="37"/>
        <v>0</v>
      </c>
      <c r="BN44" s="11">
        <f t="shared" si="38"/>
        <v>0</v>
      </c>
      <c r="BO44" s="11">
        <f t="shared" si="39"/>
        <v>0</v>
      </c>
    </row>
    <row r="45" spans="1:68">
      <c r="A45" s="67">
        <v>43</v>
      </c>
      <c r="B45" s="109"/>
      <c r="C45" s="143"/>
      <c r="D45" s="123"/>
      <c r="E45" s="126">
        <f t="shared" si="0"/>
        <v>0</v>
      </c>
      <c r="F45" s="120"/>
      <c r="G45" s="13"/>
      <c r="H45" s="145">
        <f t="shared" si="1"/>
        <v>0</v>
      </c>
      <c r="I45" s="145">
        <f t="shared" si="2"/>
        <v>0</v>
      </c>
      <c r="J45" s="126">
        <f t="shared" si="3"/>
        <v>0</v>
      </c>
      <c r="K45" s="120">
        <f t="shared" si="4"/>
        <v>0</v>
      </c>
      <c r="L45" s="14" t="str">
        <f t="shared" si="5"/>
        <v>F</v>
      </c>
      <c r="M45" s="133"/>
      <c r="N45" s="134"/>
      <c r="O45" s="11">
        <f t="shared" si="6"/>
        <v>0</v>
      </c>
      <c r="P45" s="15" t="str">
        <f t="shared" si="7"/>
        <v>F</v>
      </c>
      <c r="Q45" s="120"/>
      <c r="R45" s="123"/>
      <c r="S45" s="11">
        <f t="shared" si="8"/>
        <v>0</v>
      </c>
      <c r="T45" s="15" t="str">
        <f t="shared" si="9"/>
        <v>F</v>
      </c>
      <c r="U45" s="138">
        <v>12</v>
      </c>
      <c r="V45" s="139">
        <f t="shared" si="42"/>
        <v>22</v>
      </c>
      <c r="W45" s="11">
        <f t="shared" si="10"/>
        <v>34</v>
      </c>
      <c r="X45" s="15" t="str">
        <f t="shared" si="11"/>
        <v>A-</v>
      </c>
      <c r="Y45" s="120"/>
      <c r="Z45" s="134"/>
      <c r="AA45" s="123">
        <f t="shared" si="12"/>
        <v>0</v>
      </c>
      <c r="AB45" s="15" t="str">
        <f t="shared" si="13"/>
        <v>F</v>
      </c>
      <c r="AC45" s="120"/>
      <c r="AD45" s="123"/>
      <c r="AE45" s="11">
        <f t="shared" si="14"/>
        <v>0</v>
      </c>
      <c r="AF45" s="15" t="str">
        <f t="shared" si="15"/>
        <v>F</v>
      </c>
      <c r="AG45" s="123"/>
      <c r="AH45" s="120"/>
      <c r="AI45" s="123">
        <f t="shared" si="41"/>
        <v>0</v>
      </c>
      <c r="AJ45" s="15" t="str">
        <f t="shared" si="40"/>
        <v>F</v>
      </c>
      <c r="AK45" s="133"/>
      <c r="AL45" s="134"/>
      <c r="AM45" s="11">
        <f t="shared" si="18"/>
        <v>0</v>
      </c>
      <c r="AN45" s="15" t="str">
        <f t="shared" si="19"/>
        <v>F</v>
      </c>
      <c r="AO45" s="120">
        <v>13</v>
      </c>
      <c r="AP45" s="134">
        <v>9</v>
      </c>
      <c r="AQ45" s="11">
        <f t="shared" si="20"/>
        <v>22</v>
      </c>
      <c r="AR45" s="15" t="str">
        <f t="shared" si="21"/>
        <v>F</v>
      </c>
      <c r="AS45" s="12"/>
      <c r="AT45" s="13"/>
      <c r="AV45" s="11">
        <f t="shared" si="22"/>
        <v>0</v>
      </c>
      <c r="AW45" s="15" t="str">
        <f t="shared" si="23"/>
        <v>F</v>
      </c>
      <c r="AX45" s="28"/>
      <c r="AY45" s="28" t="str">
        <f t="shared" si="24"/>
        <v>F</v>
      </c>
      <c r="AZ45" s="28"/>
      <c r="BA45" s="28" t="str">
        <f t="shared" si="25"/>
        <v>F</v>
      </c>
      <c r="BB45" s="141">
        <f t="shared" si="26"/>
        <v>56</v>
      </c>
      <c r="BC45" s="69">
        <f t="shared" si="27"/>
        <v>0</v>
      </c>
      <c r="BD45" s="72" t="str">
        <f t="shared" si="28"/>
        <v>Fail</v>
      </c>
      <c r="BE45" s="17">
        <f t="shared" si="29"/>
        <v>9</v>
      </c>
      <c r="BF45" s="11">
        <f t="shared" si="30"/>
        <v>0</v>
      </c>
      <c r="BG45" s="11">
        <f t="shared" si="31"/>
        <v>0</v>
      </c>
      <c r="BH45" s="11">
        <f t="shared" si="32"/>
        <v>0</v>
      </c>
      <c r="BI45" s="11">
        <f t="shared" si="33"/>
        <v>3.5</v>
      </c>
      <c r="BJ45" s="11">
        <f t="shared" si="34"/>
        <v>0</v>
      </c>
      <c r="BK45" s="11">
        <f t="shared" si="35"/>
        <v>0</v>
      </c>
      <c r="BL45" s="11">
        <f t="shared" si="36"/>
        <v>0</v>
      </c>
      <c r="BM45" s="11">
        <f t="shared" si="37"/>
        <v>0</v>
      </c>
      <c r="BN45" s="11">
        <f t="shared" si="38"/>
        <v>0</v>
      </c>
      <c r="BO45" s="11">
        <f t="shared" si="39"/>
        <v>0</v>
      </c>
    </row>
    <row r="46" spans="1:68">
      <c r="A46" s="67">
        <v>44</v>
      </c>
      <c r="B46" s="114"/>
      <c r="C46" s="143"/>
      <c r="D46" s="123"/>
      <c r="E46" s="126">
        <f t="shared" si="0"/>
        <v>0</v>
      </c>
      <c r="F46" s="120"/>
      <c r="G46" s="13"/>
      <c r="H46" s="145">
        <f t="shared" si="1"/>
        <v>0</v>
      </c>
      <c r="I46" s="145">
        <f t="shared" si="2"/>
        <v>0</v>
      </c>
      <c r="J46" s="126">
        <f t="shared" si="3"/>
        <v>0</v>
      </c>
      <c r="K46" s="120">
        <f t="shared" si="4"/>
        <v>0</v>
      </c>
      <c r="L46" s="14" t="str">
        <f t="shared" si="5"/>
        <v>F</v>
      </c>
      <c r="M46" s="133"/>
      <c r="N46" s="134"/>
      <c r="O46" s="11">
        <f t="shared" si="6"/>
        <v>0</v>
      </c>
      <c r="P46" s="15" t="str">
        <f t="shared" si="7"/>
        <v>F</v>
      </c>
      <c r="Q46" s="120"/>
      <c r="R46" s="123"/>
      <c r="S46" s="11">
        <f t="shared" si="8"/>
        <v>0</v>
      </c>
      <c r="T46" s="15" t="str">
        <f t="shared" si="9"/>
        <v>F</v>
      </c>
      <c r="U46" s="138"/>
      <c r="V46" s="139">
        <f t="shared" si="42"/>
        <v>0</v>
      </c>
      <c r="W46" s="11">
        <f t="shared" si="10"/>
        <v>0</v>
      </c>
      <c r="X46" s="15" t="str">
        <f t="shared" si="11"/>
        <v>F</v>
      </c>
      <c r="Y46" s="120"/>
      <c r="Z46" s="134"/>
      <c r="AA46" s="123">
        <f t="shared" si="12"/>
        <v>0</v>
      </c>
      <c r="AB46" s="15" t="str">
        <f t="shared" si="13"/>
        <v>F</v>
      </c>
      <c r="AC46" s="120"/>
      <c r="AD46" s="123"/>
      <c r="AE46" s="11">
        <f t="shared" si="14"/>
        <v>0</v>
      </c>
      <c r="AF46" s="15" t="str">
        <f t="shared" si="15"/>
        <v>F</v>
      </c>
      <c r="AG46" s="123"/>
      <c r="AH46" s="120"/>
      <c r="AI46" s="123">
        <f t="shared" si="41"/>
        <v>0</v>
      </c>
      <c r="AJ46" s="15" t="str">
        <f t="shared" si="40"/>
        <v>F</v>
      </c>
      <c r="AK46" s="133"/>
      <c r="AL46" s="134"/>
      <c r="AM46" s="11">
        <f t="shared" si="18"/>
        <v>0</v>
      </c>
      <c r="AN46" s="15" t="str">
        <f t="shared" si="19"/>
        <v>F</v>
      </c>
      <c r="AO46" s="120"/>
      <c r="AP46" s="134"/>
      <c r="AQ46" s="11">
        <f t="shared" si="20"/>
        <v>0</v>
      </c>
      <c r="AR46" s="15" t="str">
        <f t="shared" si="21"/>
        <v>F</v>
      </c>
      <c r="AS46" s="12"/>
      <c r="AT46" s="13"/>
      <c r="AV46" s="11">
        <f t="shared" si="22"/>
        <v>0</v>
      </c>
      <c r="AW46" s="15" t="str">
        <f t="shared" si="23"/>
        <v>F</v>
      </c>
      <c r="AX46" s="28"/>
      <c r="AY46" s="28" t="str">
        <f t="shared" si="24"/>
        <v>F</v>
      </c>
      <c r="AZ46" s="28"/>
      <c r="BA46" s="28" t="str">
        <f t="shared" si="25"/>
        <v>F</v>
      </c>
      <c r="BB46" s="141">
        <f t="shared" si="26"/>
        <v>0</v>
      </c>
      <c r="BC46" s="69">
        <f t="shared" si="27"/>
        <v>0</v>
      </c>
      <c r="BD46" s="72" t="str">
        <f t="shared" si="28"/>
        <v>Fail</v>
      </c>
      <c r="BE46" s="17">
        <f t="shared" si="29"/>
        <v>10</v>
      </c>
      <c r="BF46" s="11">
        <f t="shared" si="30"/>
        <v>0</v>
      </c>
      <c r="BG46" s="11">
        <f t="shared" si="31"/>
        <v>0</v>
      </c>
      <c r="BH46" s="11">
        <f t="shared" si="32"/>
        <v>0</v>
      </c>
      <c r="BI46" s="11">
        <f t="shared" si="33"/>
        <v>0</v>
      </c>
      <c r="BJ46" s="11">
        <f t="shared" si="34"/>
        <v>0</v>
      </c>
      <c r="BK46" s="11">
        <f t="shared" si="35"/>
        <v>0</v>
      </c>
      <c r="BL46" s="11">
        <f t="shared" si="36"/>
        <v>0</v>
      </c>
      <c r="BM46" s="11">
        <f t="shared" si="37"/>
        <v>0</v>
      </c>
      <c r="BN46" s="11">
        <f t="shared" si="38"/>
        <v>0</v>
      </c>
      <c r="BO46" s="11">
        <f t="shared" si="39"/>
        <v>0</v>
      </c>
    </row>
    <row r="47" spans="1:68" s="65" customFormat="1">
      <c r="A47" s="68">
        <v>45</v>
      </c>
      <c r="B47" s="114"/>
      <c r="C47" s="143"/>
      <c r="D47" s="123"/>
      <c r="E47" s="126">
        <f t="shared" si="0"/>
        <v>0</v>
      </c>
      <c r="F47" s="120"/>
      <c r="G47" s="13"/>
      <c r="H47" s="145">
        <f t="shared" si="1"/>
        <v>0</v>
      </c>
      <c r="I47" s="145">
        <f t="shared" si="2"/>
        <v>0</v>
      </c>
      <c r="J47" s="126">
        <f t="shared" si="3"/>
        <v>0</v>
      </c>
      <c r="K47" s="120">
        <f t="shared" si="4"/>
        <v>0</v>
      </c>
      <c r="L47" s="14" t="str">
        <f t="shared" si="5"/>
        <v>F</v>
      </c>
      <c r="M47" s="133"/>
      <c r="N47" s="134"/>
      <c r="O47" s="11">
        <f t="shared" si="6"/>
        <v>0</v>
      </c>
      <c r="P47" s="15" t="str">
        <f t="shared" si="7"/>
        <v>F</v>
      </c>
      <c r="Q47" s="120"/>
      <c r="R47" s="123"/>
      <c r="S47" s="11">
        <f t="shared" si="8"/>
        <v>0</v>
      </c>
      <c r="T47" s="15" t="str">
        <f t="shared" si="9"/>
        <v>F</v>
      </c>
      <c r="U47" s="138"/>
      <c r="V47" s="139">
        <f t="shared" si="42"/>
        <v>0</v>
      </c>
      <c r="W47" s="11">
        <f t="shared" si="10"/>
        <v>0</v>
      </c>
      <c r="X47" s="15" t="str">
        <f t="shared" si="11"/>
        <v>F</v>
      </c>
      <c r="Y47" s="120"/>
      <c r="Z47" s="134"/>
      <c r="AA47" s="123">
        <f t="shared" si="12"/>
        <v>0</v>
      </c>
      <c r="AB47" s="15" t="str">
        <f t="shared" si="13"/>
        <v>F</v>
      </c>
      <c r="AC47" s="120"/>
      <c r="AD47" s="123"/>
      <c r="AE47" s="11">
        <f t="shared" si="14"/>
        <v>0</v>
      </c>
      <c r="AF47" s="15" t="str">
        <f t="shared" si="15"/>
        <v>F</v>
      </c>
      <c r="AG47" s="123"/>
      <c r="AH47" s="120"/>
      <c r="AI47" s="123">
        <f t="shared" si="41"/>
        <v>0</v>
      </c>
      <c r="AJ47" s="15" t="str">
        <f t="shared" si="40"/>
        <v>F</v>
      </c>
      <c r="AK47" s="133"/>
      <c r="AL47" s="134"/>
      <c r="AM47" s="11">
        <f t="shared" si="18"/>
        <v>0</v>
      </c>
      <c r="AN47" s="15" t="str">
        <f t="shared" si="19"/>
        <v>F</v>
      </c>
      <c r="AO47" s="120"/>
      <c r="AP47" s="134"/>
      <c r="AQ47" s="11">
        <f t="shared" si="20"/>
        <v>0</v>
      </c>
      <c r="AR47" s="15" t="str">
        <f t="shared" si="21"/>
        <v>F</v>
      </c>
      <c r="AS47" s="12"/>
      <c r="AT47" s="13"/>
      <c r="AU47" s="124"/>
      <c r="AV47" s="11">
        <f t="shared" si="22"/>
        <v>0</v>
      </c>
      <c r="AW47" s="15" t="str">
        <f t="shared" si="23"/>
        <v>F</v>
      </c>
      <c r="AX47" s="28"/>
      <c r="AY47" s="28" t="str">
        <f t="shared" si="24"/>
        <v>F</v>
      </c>
      <c r="AZ47" s="28"/>
      <c r="BA47" s="28" t="str">
        <f t="shared" si="25"/>
        <v>F</v>
      </c>
      <c r="BB47" s="141">
        <f t="shared" si="26"/>
        <v>0</v>
      </c>
      <c r="BC47" s="69">
        <f t="shared" si="27"/>
        <v>0</v>
      </c>
      <c r="BD47" s="72" t="str">
        <f t="shared" si="28"/>
        <v>Fail</v>
      </c>
      <c r="BE47" s="17">
        <f t="shared" si="29"/>
        <v>10</v>
      </c>
      <c r="BF47" s="11">
        <f t="shared" si="30"/>
        <v>0</v>
      </c>
      <c r="BG47" s="11">
        <f t="shared" si="31"/>
        <v>0</v>
      </c>
      <c r="BH47" s="11">
        <f t="shared" si="32"/>
        <v>0</v>
      </c>
      <c r="BI47" s="11">
        <f t="shared" si="33"/>
        <v>0</v>
      </c>
      <c r="BJ47" s="11">
        <f t="shared" si="34"/>
        <v>0</v>
      </c>
      <c r="BK47" s="11">
        <f t="shared" si="35"/>
        <v>0</v>
      </c>
      <c r="BL47" s="11">
        <f t="shared" si="36"/>
        <v>0</v>
      </c>
      <c r="BM47" s="11">
        <f t="shared" si="37"/>
        <v>0</v>
      </c>
      <c r="BN47" s="11">
        <f t="shared" si="38"/>
        <v>0</v>
      </c>
      <c r="BO47" s="11">
        <f t="shared" si="39"/>
        <v>0</v>
      </c>
      <c r="BP47" s="66"/>
    </row>
    <row r="48" spans="1:68">
      <c r="V48" s="139"/>
      <c r="AH48" s="124" t="s">
        <v>164</v>
      </c>
    </row>
  </sheetData>
  <autoFilter ref="A2:BO47"/>
  <mergeCells count="1">
    <mergeCell ref="A1:BE1"/>
  </mergeCells>
  <conditionalFormatting sqref="AW48:BA1048576 AW2:AW47 AN2:AN1048576 AR2:AR1048576 AF2:AF1048576 AB2:AB1048576 X2:X1048576 T2:T1048576 P2:P1048576 L2:L1048576 H2:I1048576 AJ2:AJ1048576">
    <cfRule type="containsText" dxfId="8" priority="6" operator="containsText" text="F">
      <formula>NOT(ISERROR(SEARCH("F",H2)))</formula>
    </cfRule>
  </conditionalFormatting>
  <conditionalFormatting sqref="BD2 BC3:BD1048576">
    <cfRule type="containsText" dxfId="7" priority="5" operator="containsText" text="Fail">
      <formula>NOT(ISERROR(SEARCH("Fail",BC2)))</formula>
    </cfRule>
  </conditionalFormatting>
  <conditionalFormatting sqref="AX2:BA47">
    <cfRule type="containsText" dxfId="6" priority="1" operator="containsText" text="F">
      <formula>NOT(ISERROR(SEARCH("F",AX2)))</formula>
    </cfRule>
  </conditionalFormatting>
  <printOptions horizontalCentered="1"/>
  <pageMargins left="0" right="0" top="0" bottom="0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1"/>
  <sheetViews>
    <sheetView zoomScale="115" zoomScaleNormal="115" workbookViewId="0">
      <pane xSplit="1" ySplit="1" topLeftCell="B3" activePane="bottomRight" state="frozen"/>
      <selection pane="topRight" activeCell="B1" sqref="B1"/>
      <selection pane="bottomLeft" activeCell="A2" sqref="A2"/>
      <selection pane="bottomRight" activeCell="B4" sqref="B4"/>
    </sheetView>
  </sheetViews>
  <sheetFormatPr defaultColWidth="9.140625" defaultRowHeight="17.25"/>
  <cols>
    <col min="1" max="1" width="4.28515625" style="3" customWidth="1"/>
    <col min="2" max="2" width="21.7109375" style="19" customWidth="1"/>
    <col min="3" max="3" width="3.5703125" style="121" customWidth="1"/>
    <col min="4" max="4" width="3.5703125" style="124" customWidth="1"/>
    <col min="5" max="5" width="3.5703125" style="127" customWidth="1"/>
    <col min="6" max="6" width="3.5703125" style="121" customWidth="1"/>
    <col min="7" max="7" width="3.5703125" style="3" customWidth="1"/>
    <col min="8" max="8" width="4.140625" style="130" customWidth="1"/>
    <col min="9" max="9" width="3.5703125" style="130" customWidth="1"/>
    <col min="10" max="10" width="3.5703125" style="127" customWidth="1"/>
    <col min="11" max="11" width="4.42578125" style="121" customWidth="1"/>
    <col min="12" max="12" width="3.5703125" style="21" customWidth="1"/>
    <col min="13" max="13" width="3.5703125" style="121" customWidth="1"/>
    <col min="14" max="14" width="3.5703125" style="124" customWidth="1"/>
    <col min="15" max="15" width="4.28515625" style="137" customWidth="1"/>
    <col min="16" max="16" width="3.5703125" style="21" customWidth="1"/>
    <col min="17" max="17" width="3.5703125" style="121" customWidth="1"/>
    <col min="18" max="18" width="3.5703125" style="124" customWidth="1"/>
    <col min="19" max="19" width="3.5703125" style="3" customWidth="1"/>
    <col min="20" max="20" width="3.5703125" style="21" customWidth="1"/>
    <col min="21" max="21" width="3.5703125" style="121" customWidth="1"/>
    <col min="22" max="22" width="3.5703125" style="124" customWidth="1"/>
    <col min="23" max="23" width="3.5703125" style="3" customWidth="1"/>
    <col min="24" max="24" width="3.5703125" style="21" customWidth="1"/>
    <col min="25" max="25" width="3.5703125" style="121" customWidth="1"/>
    <col min="26" max="27" width="3.5703125" style="124" customWidth="1"/>
    <col min="28" max="28" width="3.5703125" style="21" customWidth="1"/>
    <col min="29" max="29" width="3.5703125" style="121" customWidth="1"/>
    <col min="30" max="30" width="3.5703125" style="124" customWidth="1"/>
    <col min="31" max="31" width="3.5703125" style="3" customWidth="1"/>
    <col min="32" max="32" width="3.5703125" style="21" customWidth="1"/>
    <col min="33" max="33" width="3.5703125" style="121" customWidth="1"/>
    <col min="34" max="35" width="3.5703125" style="3" customWidth="1"/>
    <col min="36" max="36" width="3.5703125" style="21" customWidth="1"/>
    <col min="37" max="37" width="3.5703125" style="121" customWidth="1"/>
    <col min="38" max="39" width="3.5703125" style="3" customWidth="1"/>
    <col min="40" max="40" width="3.5703125" style="21" customWidth="1"/>
    <col min="41" max="41" width="3.5703125" style="121" customWidth="1"/>
    <col min="42" max="43" width="3.5703125" style="3" customWidth="1"/>
    <col min="44" max="44" width="3.5703125" style="21" customWidth="1"/>
    <col min="45" max="45" width="3.5703125" style="121" customWidth="1"/>
    <col min="46" max="46" width="3.5703125" style="3" customWidth="1"/>
    <col min="47" max="47" width="3.5703125" style="124" customWidth="1"/>
    <col min="48" max="48" width="3.5703125" style="3" customWidth="1"/>
    <col min="49" max="49" width="3.5703125" style="21" customWidth="1"/>
    <col min="50" max="53" width="3.5703125" style="98" customWidth="1"/>
    <col min="54" max="54" width="4.7109375" style="142" customWidth="1"/>
    <col min="55" max="55" width="5.85546875" style="22" hidden="1" customWidth="1"/>
    <col min="56" max="56" width="7.140625" style="22" customWidth="1"/>
    <col min="57" max="58" width="5.140625" style="23" customWidth="1"/>
    <col min="59" max="68" width="5.85546875" style="3" bestFit="1" customWidth="1"/>
    <col min="69" max="69" width="9.140625" style="4" customWidth="1"/>
    <col min="70" max="71" width="9.140625" style="3" customWidth="1"/>
    <col min="72" max="16384" width="9.140625" style="3"/>
  </cols>
  <sheetData>
    <row r="1" spans="1:69" ht="28.5" thickBot="1">
      <c r="A1" s="160" t="s">
        <v>186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2"/>
    </row>
    <row r="2" spans="1:69" s="1" customFormat="1" ht="158.25" thickBot="1">
      <c r="A2" s="1" t="s">
        <v>1</v>
      </c>
      <c r="B2" s="80" t="s">
        <v>0</v>
      </c>
      <c r="C2" s="119" t="s">
        <v>8</v>
      </c>
      <c r="D2" s="122" t="s">
        <v>9</v>
      </c>
      <c r="E2" s="125" t="s">
        <v>12</v>
      </c>
      <c r="F2" s="119" t="s">
        <v>10</v>
      </c>
      <c r="G2" s="79" t="s">
        <v>11</v>
      </c>
      <c r="H2" s="128" t="s">
        <v>102</v>
      </c>
      <c r="I2" s="131" t="s">
        <v>103</v>
      </c>
      <c r="J2" s="132" t="s">
        <v>13</v>
      </c>
      <c r="K2" s="119" t="s">
        <v>14</v>
      </c>
      <c r="L2" s="8" t="s">
        <v>15</v>
      </c>
      <c r="M2" s="119" t="s">
        <v>16</v>
      </c>
      <c r="N2" s="122" t="s">
        <v>17</v>
      </c>
      <c r="O2" s="135" t="s">
        <v>18</v>
      </c>
      <c r="P2" s="8" t="s">
        <v>19</v>
      </c>
      <c r="Q2" s="119" t="s">
        <v>20</v>
      </c>
      <c r="R2" s="122" t="s">
        <v>21</v>
      </c>
      <c r="S2" s="7" t="s">
        <v>22</v>
      </c>
      <c r="T2" s="8" t="s">
        <v>23</v>
      </c>
      <c r="U2" s="119" t="s">
        <v>44</v>
      </c>
      <c r="V2" s="122" t="s">
        <v>45</v>
      </c>
      <c r="W2" s="7" t="s">
        <v>46</v>
      </c>
      <c r="X2" s="8" t="s">
        <v>47</v>
      </c>
      <c r="Y2" s="119" t="s">
        <v>87</v>
      </c>
      <c r="Z2" s="122" t="s">
        <v>88</v>
      </c>
      <c r="AA2" s="122" t="s">
        <v>89</v>
      </c>
      <c r="AB2" s="8" t="s">
        <v>90</v>
      </c>
      <c r="AC2" s="119" t="s">
        <v>33</v>
      </c>
      <c r="AD2" s="122" t="s">
        <v>34</v>
      </c>
      <c r="AE2" s="7" t="s">
        <v>35</v>
      </c>
      <c r="AF2" s="8" t="s">
        <v>36</v>
      </c>
      <c r="AG2" s="119" t="s">
        <v>65</v>
      </c>
      <c r="AH2" s="7" t="s">
        <v>66</v>
      </c>
      <c r="AI2" s="7" t="s">
        <v>67</v>
      </c>
      <c r="AJ2" s="8" t="s">
        <v>68</v>
      </c>
      <c r="AK2" s="119" t="s">
        <v>91</v>
      </c>
      <c r="AL2" s="7" t="s">
        <v>92</v>
      </c>
      <c r="AM2" s="7" t="s">
        <v>93</v>
      </c>
      <c r="AN2" s="8" t="s">
        <v>94</v>
      </c>
      <c r="AO2" s="119" t="s">
        <v>95</v>
      </c>
      <c r="AP2" s="7" t="s">
        <v>96</v>
      </c>
      <c r="AQ2" s="7" t="s">
        <v>97</v>
      </c>
      <c r="AR2" s="8" t="s">
        <v>98</v>
      </c>
      <c r="AS2" s="119" t="s">
        <v>77</v>
      </c>
      <c r="AT2" s="7" t="s">
        <v>78</v>
      </c>
      <c r="AU2" s="122" t="s">
        <v>79</v>
      </c>
      <c r="AV2" s="7" t="s">
        <v>80</v>
      </c>
      <c r="AW2" s="8" t="s">
        <v>81</v>
      </c>
      <c r="AX2" s="24" t="s">
        <v>159</v>
      </c>
      <c r="AY2" s="24" t="s">
        <v>160</v>
      </c>
      <c r="AZ2" s="24" t="s">
        <v>161</v>
      </c>
      <c r="BA2" s="24" t="s">
        <v>162</v>
      </c>
      <c r="BB2" s="140" t="s">
        <v>48</v>
      </c>
      <c r="BC2" s="1" t="s">
        <v>104</v>
      </c>
      <c r="BD2" s="9" t="s">
        <v>6</v>
      </c>
      <c r="BE2" s="10" t="s">
        <v>146</v>
      </c>
      <c r="BF2" s="10"/>
      <c r="BG2" s="1" t="s">
        <v>2</v>
      </c>
      <c r="BH2" s="1" t="s">
        <v>3</v>
      </c>
      <c r="BI2" s="1" t="s">
        <v>4</v>
      </c>
      <c r="BJ2" s="1" t="s">
        <v>49</v>
      </c>
      <c r="BK2" s="1" t="s">
        <v>99</v>
      </c>
      <c r="BL2" s="1" t="s">
        <v>5</v>
      </c>
      <c r="BM2" s="1" t="s">
        <v>83</v>
      </c>
      <c r="BN2" s="1" t="s">
        <v>100</v>
      </c>
      <c r="BO2" s="1" t="s">
        <v>101</v>
      </c>
      <c r="BP2" s="1" t="s">
        <v>86</v>
      </c>
      <c r="BQ2" s="2"/>
    </row>
    <row r="3" spans="1:69" s="11" customFormat="1" ht="18" thickBot="1">
      <c r="A3" s="67">
        <v>3</v>
      </c>
      <c r="B3" s="108" t="s">
        <v>199</v>
      </c>
      <c r="C3" s="120">
        <v>60</v>
      </c>
      <c r="D3" s="123">
        <v>18</v>
      </c>
      <c r="E3" s="126">
        <f>SUM(C3+D3)</f>
        <v>78</v>
      </c>
      <c r="F3" s="120">
        <v>61</v>
      </c>
      <c r="G3" s="13">
        <v>19</v>
      </c>
      <c r="H3" s="129">
        <f>SUM(C3+F3)</f>
        <v>121</v>
      </c>
      <c r="I3" s="129">
        <f>SUM(D3+G3)</f>
        <v>37</v>
      </c>
      <c r="J3" s="126">
        <f>SUM(F3+G3)</f>
        <v>80</v>
      </c>
      <c r="K3" s="120">
        <f>SUM(E3+J3)</f>
        <v>158</v>
      </c>
      <c r="L3" s="14" t="str">
        <f>IF(OR(H3&lt;46,I3&lt;20),"F",IF(K3&gt;=160,"A+",IF(K3&gt;=140,"A",IF(K3&gt;=120,"A-",IF(K3&gt;=100,"B",IF(K3&gt;=80,"C",IF(K3&gt;=66,"D")))))))</f>
        <v>A</v>
      </c>
      <c r="M3" s="120">
        <v>73</v>
      </c>
      <c r="N3" s="123">
        <v>60</v>
      </c>
      <c r="O3" s="136">
        <f>SUM(M3+N3)</f>
        <v>133</v>
      </c>
      <c r="P3" s="15" t="str">
        <f>IF(OR(O3&lt;66),"F",IF(O3&gt;=160,"A+",IF(O3&gt;=140,"A",IF(O3&gt;=120,"A-",IF(O3&gt;=100,"B",IF(O3&gt;=80,"C",IF(O3&gt;=66,"D")))))))</f>
        <v>A-</v>
      </c>
      <c r="Q3" s="120">
        <v>42</v>
      </c>
      <c r="R3" s="123">
        <v>18</v>
      </c>
      <c r="S3" s="11">
        <f>SUM(Q3+R3)</f>
        <v>60</v>
      </c>
      <c r="T3" s="15" t="str">
        <f>IF(OR(Q3&lt;22,R3&lt;10,S3&lt;33),"F",IF(S3&gt;=80,"A+",IF(S3&gt;=70,"A",IF(S3&gt;=60,"A-",IF(S3&gt;=50,"B",IF(S3&gt;=40,"C",IF(S3&gt;=33,"D","F")))))))</f>
        <v>A-</v>
      </c>
      <c r="U3" s="138">
        <v>12</v>
      </c>
      <c r="V3" s="138">
        <v>20</v>
      </c>
      <c r="W3" s="11">
        <f>+U3+V3</f>
        <v>32</v>
      </c>
      <c r="X3" s="15" t="str">
        <f>IF(OR(U3&lt;8,V3&lt;8,W3&lt;17),"F",IF(W3&gt;=40,"A+",IF(W3&gt;=35,"A",IF(W3&gt;=30,"A-",IF(W3&gt;=25,"B",IF(W3&gt;=20,"C",IF(W3&gt;=17,"D")))))))</f>
        <v>A-</v>
      </c>
      <c r="Y3" s="120">
        <v>24</v>
      </c>
      <c r="Z3" s="123">
        <v>20</v>
      </c>
      <c r="AA3" s="123">
        <f>SUM(Y3+Z3)</f>
        <v>44</v>
      </c>
      <c r="AB3" s="15" t="str">
        <f>IF(OR(Y3&lt;22,Z3&lt;10,AA3&lt;33),"F",IF(AA3&gt;=80,"A+",IF(AA3&gt;=70,"A",IF(AA3&gt;=60,"A-",IF(AA3&gt;=50,"B",IF(AA3&gt;=40,"C",IF(AA3&gt;=33,"D")))))))</f>
        <v>C</v>
      </c>
      <c r="AC3" s="120">
        <v>56</v>
      </c>
      <c r="AD3" s="123">
        <v>22</v>
      </c>
      <c r="AE3" s="11">
        <f>SUM(AC3+AD3)</f>
        <v>78</v>
      </c>
      <c r="AF3" s="15" t="str">
        <f>IF(OR(AC3&lt;22,AD3&lt;10,AE3&lt;33),"F",IF(AE3&gt;=80,"A+",IF(AE3&gt;=70,"A",IF(AE3&gt;=60,"A-",IF(AE3&gt;=50,"B",IF(AE3&gt;=40,"C",IF(AE3&gt;=33,"D")))))))</f>
        <v>A</v>
      </c>
      <c r="AG3" s="120">
        <v>61</v>
      </c>
      <c r="AH3" s="13">
        <v>21</v>
      </c>
      <c r="AI3" s="11">
        <f>SUM(AG3+AH3)</f>
        <v>82</v>
      </c>
      <c r="AJ3" s="15" t="str">
        <f>IF(OR(AG3&lt;22,AH3&lt;10,AI3&lt;33),"F",IF(AI3&gt;=80,"A+",IF(AI3&gt;=70,"A",IF(AI3&gt;=60,"A-",IF(AI3&gt;=50,"B",IF(AI3&gt;=40,"C",IF(AI3&gt;=33,"D")))))))</f>
        <v>A+</v>
      </c>
      <c r="AK3" s="120">
        <v>44</v>
      </c>
      <c r="AL3" s="13">
        <v>10</v>
      </c>
      <c r="AM3" s="11">
        <f>SUM(AK3+AL3)</f>
        <v>54</v>
      </c>
      <c r="AN3" s="15" t="str">
        <f>IF(OR(AK3&lt;22,AL3&lt;10,AM3&lt;33),"F",IF(AM3&gt;=80,"A+",IF(AM3&gt;=70,"A",IF(AM3&gt;=60,"A-",IF(AM3&gt;=50,"B",IF(AM3&gt;=40,"C",IF(AM3&gt;=33,"D")))))))</f>
        <v>B</v>
      </c>
      <c r="AO3" s="120">
        <v>48</v>
      </c>
      <c r="AP3" s="13">
        <v>17</v>
      </c>
      <c r="AQ3" s="11">
        <f>SUM(AO3+AP3)</f>
        <v>65</v>
      </c>
      <c r="AR3" s="15" t="str">
        <f>IF(OR(AO3&lt;22,AP3&lt;10,AQ3&lt;33),"F",IF(AQ3&gt;=80,"A+",IF(AQ3&gt;=70,"A",IF(AQ3&gt;=60,"A-",IF(AQ3&gt;=50,"B",IF(AQ3&gt;=40,"C",IF(AQ3&gt;=33,"D")))))))</f>
        <v>A-</v>
      </c>
      <c r="AS3" s="120">
        <v>29</v>
      </c>
      <c r="AT3" s="13">
        <v>14</v>
      </c>
      <c r="AU3" s="123">
        <v>20</v>
      </c>
      <c r="AV3" s="11">
        <f>SUM(AS3+AT3+AU3)</f>
        <v>63</v>
      </c>
      <c r="AW3" s="15" t="str">
        <f>IF(OR(AS3&lt;17,AT3&lt;8,AU3&lt;8,AV3&lt;33),"F",IF(AV3&gt;=80,"A+",IF(AV3&gt;=70,"A",IF(AV3&gt;=60,"A-",IF(AV3&gt;=50,"B",IF(AV3&gt;=40,"C",IF(AV3&gt;=33,"D")))))))</f>
        <v>A-</v>
      </c>
      <c r="AX3" s="28"/>
      <c r="AY3" s="28" t="str">
        <f>IF(AX3&gt;=40,"A+",IF(AX3&gt;=35,"A",IF(AX3&gt;=30,"A-",IF(AX3&gt;=25,"B",IF(AX3&gt;=20,"C",IF(AX3&gt;=17,"D","F"))))))</f>
        <v>F</v>
      </c>
      <c r="AZ3" s="28"/>
      <c r="BA3" s="28" t="str">
        <f>IF(AZ3&gt;=40,"A+",IF(AZ3&gt;=35,"A",IF(AZ3&gt;=30,"A-",IF(AZ3&gt;=25,"B",IF(AZ3&gt;=20,"C",IF(AZ3&gt;=17,"D","F"))))))</f>
        <v>F</v>
      </c>
      <c r="BB3" s="141">
        <f>SUM(K3+O3+S3+AI3+AA3+AM3+AQ3+AV3+AE3+W3)</f>
        <v>769</v>
      </c>
      <c r="BC3" s="16">
        <f>IF(OR(H3&lt;46,I3&lt;20,O3&lt;66,Q3&lt;22,R3&lt;10,S3&lt;33,U3&lt;8,V3&lt;8,W3&lt;17,Y3&lt;22,Z3&lt;10,AA3&lt;33,AC3&lt;22,AD3&lt;10,AE3&lt;33,AH3&lt;10,AG3&lt;22,AI3&lt;33,AK3&lt;22,AL3&lt;10,AM3&lt;33,AO3&lt;22,AP3&lt;10,AQ3&lt;33),0,IF(BP3&lt;2,(BG3+BH3+BI3+BJ3+BK3+BL3+BM3+BN3+BO3),(BG3+BH3+BI3+BJ3+BK3+BL3+BM3+BN3+BO3+BP3-2)))</f>
        <v>33.5</v>
      </c>
      <c r="BD3" s="16">
        <f>IF(BC3=0,"Fail",IF(BC3/9&gt;=5,5,BC3/9))</f>
        <v>3.7222222222222223</v>
      </c>
      <c r="BE3" s="17">
        <f>COUNTIF(A3:AW3,"F")</f>
        <v>0</v>
      </c>
      <c r="BF3" s="17"/>
      <c r="BG3" s="11">
        <f>IF(OR(H3&lt;46,I3&lt;20),0,IF(K3&gt;=160,5,IF(K3&gt;=140,4,IF(K3&gt;=120,3.5,IF(K3&gt;=100,3,IF(K3&gt;=80,2,IF(K3&gt;=66,1)))))))</f>
        <v>4</v>
      </c>
      <c r="BH3" s="11">
        <f>IF(OR(O3&lt;66),0,IF(O3&gt;=160,5,IF(O3&gt;=140,4,IF(O3&gt;=120,3.5,IF(O3&gt;=100,3,IF(O3&gt;=80,2,IF(O3&gt;=66,1)))))))</f>
        <v>3.5</v>
      </c>
      <c r="BI3" s="11">
        <f>IF(OR(Q3&lt;22,R3&lt;10,S3&lt;33),0,IF(S3&gt;=80,5,IF(S3&gt;=70,4,IF(S3&gt;=60,3.5,IF(S3&gt;=50,3,IF(S3&gt;=40,2,IF(S3&gt;=33,1)))))))</f>
        <v>3.5</v>
      </c>
      <c r="BJ3" s="11">
        <f>IF(OR(U3&lt;8,V3&lt;8,W3&lt;17),0,IF(W3&gt;=40,5,IF(W3&gt;=35,4,IF(W3&gt;=30,3.5,IF(W3&gt;=25,3,IF(W3&gt;=20,2,IF(W3&gt;=17,1)))))))</f>
        <v>3.5</v>
      </c>
      <c r="BK3" s="11">
        <f>IF(OR(Y3&lt;22,Z3&lt;10,AA3&lt;33),0,IF(AA3&gt;=80,5,IF(AA3&gt;=70,4,IF(AA3&gt;=60,3.5,IF(AA3&gt;=50,3,IF(AA3&gt;=40,2,IF(AA3&gt;=33,1)))))))</f>
        <v>2</v>
      </c>
      <c r="BL3" s="11">
        <f>IF(OR(AC3&lt;22,AD3&lt;10,AE3&lt;33),0,IF(AE3&gt;=80,5,IF(AE3&gt;=70,4,IF(AE3&gt;=60,3.5,IF(AE3&gt;=50,3,IF(AE3&gt;=40,2,IF(AE3&gt;=33,1)))))))</f>
        <v>4</v>
      </c>
      <c r="BM3" s="11">
        <f>IF(OR(AK3&lt;22,AL3&lt;10,AM3&lt;33),0,IF(AM3&gt;=80,5,IF(AM3&gt;=70,4,IF(AM3&gt;=60,3.5,IF(AM3&gt;=50,3,IF(AM3&gt;=40,2,IF(AM3&gt;=33,1)))))))</f>
        <v>3</v>
      </c>
      <c r="BN3" s="11">
        <f>IF(OR(AO3&lt;22,AP3&lt;10,AQ3&lt;33),0,IF(AQ3&gt;=80,5,IF(AQ3&gt;=70,4,IF(AQ3&gt;=60,3.5,IF(AQ3&gt;=50,3,IF(AQ3&gt;=40,2,IF(AQ3&gt;=33,1)))))))</f>
        <v>3.5</v>
      </c>
      <c r="BO3" s="11">
        <f>IF(OR(AG3&lt;22,AH3&lt;10,AI3&lt;33),0,IF(AI3&gt;=80,5,IF(AI3&gt;=70,4,IF(AI3&gt;=60,3.5,IF(AI3&gt;=50,3,IF(AI3&gt;=40,2,IF(AI3&gt;=33,1)))))))</f>
        <v>5</v>
      </c>
      <c r="BP3" s="11">
        <f>IF(OR(AS3&lt;17,AT3&lt;8,AU3&lt;8),0,IF(AV3&gt;=80,5,IF(AV3&gt;=70,4,IF(AV3&gt;=60,3.5,IF(AV3&gt;=50,3,IF(AV3&gt;=40,2,IF(AV3&gt;=33,1)))))))</f>
        <v>3.5</v>
      </c>
      <c r="BQ3" s="18"/>
    </row>
    <row r="4" spans="1:69" s="11" customFormat="1" ht="18" thickBot="1">
      <c r="A4" s="67">
        <v>12</v>
      </c>
      <c r="B4" s="108" t="s">
        <v>200</v>
      </c>
      <c r="C4" s="120">
        <v>33</v>
      </c>
      <c r="D4" s="123">
        <v>12</v>
      </c>
      <c r="E4" s="126">
        <f t="shared" ref="E4:E10" si="0">SUM(C4+D4)</f>
        <v>45</v>
      </c>
      <c r="F4" s="120">
        <v>53</v>
      </c>
      <c r="G4" s="13">
        <v>6</v>
      </c>
      <c r="H4" s="129">
        <f t="shared" ref="H4:H10" si="1">SUM(C4+F4)</f>
        <v>86</v>
      </c>
      <c r="I4" s="129">
        <f t="shared" ref="I4:I10" si="2">SUM(D4+G4)</f>
        <v>18</v>
      </c>
      <c r="J4" s="126">
        <f t="shared" ref="J4:J10" si="3">SUM(F4+G4)</f>
        <v>59</v>
      </c>
      <c r="K4" s="120">
        <f t="shared" ref="K4:K10" si="4">SUM(E4+J4)</f>
        <v>104</v>
      </c>
      <c r="L4" s="14" t="str">
        <f t="shared" ref="L4:L10" si="5">IF(OR(H4&lt;46,I4&lt;20),"F",IF(K4&gt;=160,"A+",IF(K4&gt;=140,"A",IF(K4&gt;=120,"A-",IF(K4&gt;=100,"B",IF(K4&gt;=80,"C",IF(K4&gt;=66,"D")))))))</f>
        <v>F</v>
      </c>
      <c r="M4" s="120">
        <v>24</v>
      </c>
      <c r="N4" s="123">
        <v>15</v>
      </c>
      <c r="O4" s="136">
        <f t="shared" ref="O4:O10" si="6">SUM(M4+N4)</f>
        <v>39</v>
      </c>
      <c r="P4" s="15" t="str">
        <f t="shared" ref="P4:P10" si="7">IF(OR(O4&lt;66),"F",IF(O4&gt;=160,"A+",IF(O4&gt;=140,"A",IF(O4&gt;=120,"A-",IF(O4&gt;=100,"B",IF(O4&gt;=80,"C",IF(O4&gt;=66,"D")))))))</f>
        <v>F</v>
      </c>
      <c r="Q4" s="120">
        <v>38</v>
      </c>
      <c r="R4" s="123">
        <v>10</v>
      </c>
      <c r="S4" s="11">
        <f t="shared" ref="S4:S10" si="8">SUM(Q4+R4)</f>
        <v>48</v>
      </c>
      <c r="T4" s="15" t="str">
        <f t="shared" ref="T4:T10" si="9">IF(OR(Q4&lt;22,R4&lt;10,S4&lt;33),"F",IF(S4&gt;=80,"A+",IF(S4&gt;=70,"A",IF(S4&gt;=60,"A-",IF(S4&gt;=50,"B",IF(S4&gt;=40,"C",IF(S4&gt;=33,"D","F")))))))</f>
        <v>C</v>
      </c>
      <c r="U4" s="138">
        <v>10</v>
      </c>
      <c r="V4" s="138">
        <v>18</v>
      </c>
      <c r="W4" s="11">
        <f t="shared" ref="W4:W10" si="10">+U4+V4</f>
        <v>28</v>
      </c>
      <c r="X4" s="15" t="str">
        <f t="shared" ref="X4:X10" si="11">IF(OR(U4&lt;8,V4&lt;8,W4&lt;17),"F",IF(W4&gt;=40,"A+",IF(W4&gt;=35,"A",IF(W4&gt;=30,"A-",IF(W4&gt;=25,"B",IF(W4&gt;=20,"C",IF(W4&gt;=17,"D")))))))</f>
        <v>B</v>
      </c>
      <c r="Y4" s="120">
        <v>15</v>
      </c>
      <c r="Z4" s="123">
        <v>18</v>
      </c>
      <c r="AA4" s="123">
        <f t="shared" ref="AA4:AA10" si="12">SUM(Y4+Z4)</f>
        <v>33</v>
      </c>
      <c r="AB4" s="15" t="str">
        <f t="shared" ref="AB4:AB10" si="13">IF(OR(Y4&lt;22,Z4&lt;10,AA4&lt;33),"F",IF(AA4&gt;=80,"A+",IF(AA4&gt;=70,"A",IF(AA4&gt;=60,"A-",IF(AA4&gt;=50,"B",IF(AA4&gt;=40,"C",IF(AA4&gt;=33,"D")))))))</f>
        <v>F</v>
      </c>
      <c r="AC4" s="120">
        <v>33</v>
      </c>
      <c r="AD4" s="123">
        <v>15</v>
      </c>
      <c r="AE4" s="11">
        <f t="shared" ref="AE4:AE10" si="14">SUM(AC4+AD4)</f>
        <v>48</v>
      </c>
      <c r="AF4" s="15" t="str">
        <f t="shared" ref="AF4:AF10" si="15">IF(OR(AC4&lt;22,AD4&lt;10,AE4&lt;33),"F",IF(AE4&gt;=80,"A+",IF(AE4&gt;=70,"A",IF(AE4&gt;=60,"A-",IF(AE4&gt;=50,"B",IF(AE4&gt;=40,"C",IF(AE4&gt;=33,"D")))))))</f>
        <v>C</v>
      </c>
      <c r="AG4" s="120">
        <v>25</v>
      </c>
      <c r="AH4" s="13">
        <v>11</v>
      </c>
      <c r="AI4" s="11">
        <f t="shared" ref="AI4:AI10" si="16">SUM(AG4+AH4)</f>
        <v>36</v>
      </c>
      <c r="AJ4" s="15" t="str">
        <f t="shared" ref="AJ4:AJ10" si="17">IF(OR(AG4&lt;22,AH4&lt;10,AI4&lt;33),"F",IF(AI4&gt;=80,"A+",IF(AI4&gt;=70,"A",IF(AI4&gt;=60,"A-",IF(AI4&gt;=50,"B",IF(AI4&gt;=40,"C",IF(AI4&gt;=33,"D")))))))</f>
        <v>D</v>
      </c>
      <c r="AK4" s="120">
        <v>24</v>
      </c>
      <c r="AL4" s="13">
        <v>9</v>
      </c>
      <c r="AM4" s="11">
        <f t="shared" ref="AM4:AM10" si="18">SUM(AK4+AL4)</f>
        <v>33</v>
      </c>
      <c r="AN4" s="15" t="str">
        <f t="shared" ref="AN4:AN10" si="19">IF(OR(AK4&lt;22,AL4&lt;10,AM4&lt;33),"F",IF(AM4&gt;=80,"A+",IF(AM4&gt;=70,"A",IF(AM4&gt;=60,"A-",IF(AM4&gt;=50,"B",IF(AM4&gt;=40,"C",IF(AM4&gt;=33,"D")))))))</f>
        <v>F</v>
      </c>
      <c r="AO4" s="120">
        <v>15</v>
      </c>
      <c r="AP4" s="13">
        <v>12</v>
      </c>
      <c r="AQ4" s="11">
        <f t="shared" ref="AQ4:AQ10" si="20">SUM(AO4+AP4)</f>
        <v>27</v>
      </c>
      <c r="AR4" s="15" t="str">
        <f t="shared" ref="AR4:AR10" si="21">IF(OR(AO4&lt;22,AP4&lt;10,AQ4&lt;33),"F",IF(AQ4&gt;=80,"A+",IF(AQ4&gt;=70,"A",IF(AQ4&gt;=60,"A-",IF(AQ4&gt;=50,"B",IF(AQ4&gt;=40,"C",IF(AQ4&gt;=33,"D")))))))</f>
        <v>F</v>
      </c>
      <c r="AS4" s="120">
        <v>20</v>
      </c>
      <c r="AT4" s="13">
        <v>8</v>
      </c>
      <c r="AU4" s="123">
        <v>20</v>
      </c>
      <c r="AV4" s="11">
        <f t="shared" ref="AV4:AV10" si="22">SUM(AS4+AT4+AU4)</f>
        <v>48</v>
      </c>
      <c r="AW4" s="15" t="str">
        <f t="shared" ref="AW4:AW10" si="23">IF(OR(AS4&lt;17,AT4&lt;8,AU4&lt;8,AV4&lt;33),"F",IF(AV4&gt;=80,"A+",IF(AV4&gt;=70,"A",IF(AV4&gt;=60,"A-",IF(AV4&gt;=50,"B",IF(AV4&gt;=40,"C",IF(AV4&gt;=33,"D")))))))</f>
        <v>C</v>
      </c>
      <c r="AX4" s="28"/>
      <c r="AY4" s="28" t="str">
        <f t="shared" ref="AY4:AY10" si="24">IF(AX4&gt;=40,"A+",IF(AX4&gt;=35,"A",IF(AX4&gt;=30,"A-",IF(AX4&gt;=25,"B",IF(AX4&gt;=20,"C",IF(AX4&gt;=17,"D","F"))))))</f>
        <v>F</v>
      </c>
      <c r="AZ4" s="28"/>
      <c r="BA4" s="28" t="str">
        <f t="shared" ref="BA4:BA10" si="25">IF(AZ4&gt;=40,"A+",IF(AZ4&gt;=35,"A",IF(AZ4&gt;=30,"A-",IF(AZ4&gt;=25,"B",IF(AZ4&gt;=20,"C",IF(AZ4&gt;=17,"D","F"))))))</f>
        <v>F</v>
      </c>
      <c r="BB4" s="141">
        <f t="shared" ref="BB4:BB10" si="26">SUM(K4+O4+S4+AI4+AA4+AM4+AQ4+AV4+AE4+W4)</f>
        <v>444</v>
      </c>
      <c r="BC4" s="16">
        <f t="shared" ref="BC4:BC10" si="27">IF(OR(H4&lt;46,I4&lt;20,O4&lt;66,Q4&lt;22,R4&lt;10,S4&lt;33,U4&lt;8,V4&lt;8,W4&lt;17,Y4&lt;22,Z4&lt;10,AA4&lt;33,AC4&lt;22,AD4&lt;10,AE4&lt;33,AH4&lt;10,AG4&lt;22,AI4&lt;33,AK4&lt;22,AL4&lt;10,AM4&lt;33,AO4&lt;22,AP4&lt;10,AQ4&lt;33),0,IF(BP4&lt;2,(BG4+BH4+BI4+BJ4+BK4+BL4+BM4+BN4+BO4),(BG4+BH4+BI4+BJ4+BK4+BL4+BM4+BN4+BO4+BP4-2)))</f>
        <v>0</v>
      </c>
      <c r="BD4" s="16" t="str">
        <f t="shared" ref="BD4:BD10" si="28">IF(BC4=0,"Fail",IF(BC4/9&gt;=5,5,BC4/9))</f>
        <v>Fail</v>
      </c>
      <c r="BE4" s="17">
        <f t="shared" ref="BE4:BE10" si="29">COUNTIF(A4:AW4,"F")</f>
        <v>5</v>
      </c>
      <c r="BF4" s="17"/>
      <c r="BG4" s="11">
        <f t="shared" ref="BG4:BG10" si="30">IF(OR(H4&lt;46,I4&lt;20),0,IF(K4&gt;=160,5,IF(K4&gt;=140,4,IF(K4&gt;=120,3.5,IF(K4&gt;=100,3,IF(K4&gt;=80,2,IF(K4&gt;=66,1)))))))</f>
        <v>0</v>
      </c>
      <c r="BH4" s="11">
        <f t="shared" ref="BH4:BH10" si="31">IF(OR(O4&lt;66),0,IF(O4&gt;=160,5,IF(O4&gt;=140,4,IF(O4&gt;=120,3.5,IF(O4&gt;=100,3,IF(O4&gt;=80,2,IF(O4&gt;=66,1)))))))</f>
        <v>0</v>
      </c>
      <c r="BI4" s="11">
        <f t="shared" ref="BI4:BI10" si="32">IF(OR(Q4&lt;22,R4&lt;10,S4&lt;33),0,IF(S4&gt;=80,5,IF(S4&gt;=70,4,IF(S4&gt;=60,3.5,IF(S4&gt;=50,3,IF(S4&gt;=40,2,IF(S4&gt;=33,1)))))))</f>
        <v>2</v>
      </c>
      <c r="BJ4" s="11">
        <f t="shared" ref="BJ4:BJ10" si="33">IF(OR(U4&lt;8,V4&lt;8,W4&lt;17),0,IF(W4&gt;=40,5,IF(W4&gt;=35,4,IF(W4&gt;=30,3.5,IF(W4&gt;=25,3,IF(W4&gt;=20,2,IF(W4&gt;=17,1)))))))</f>
        <v>3</v>
      </c>
      <c r="BK4" s="11">
        <f t="shared" ref="BK4:BK10" si="34">IF(OR(Y4&lt;22,Z4&lt;10,AA4&lt;33),0,IF(AA4&gt;=80,5,IF(AA4&gt;=70,4,IF(AA4&gt;=60,3.5,IF(AA4&gt;=50,3,IF(AA4&gt;=40,2,IF(AA4&gt;=33,1)))))))</f>
        <v>0</v>
      </c>
      <c r="BL4" s="11">
        <f t="shared" ref="BL4:BL10" si="35">IF(OR(AC4&lt;22,AD4&lt;10,AE4&lt;33),0,IF(AE4&gt;=80,5,IF(AE4&gt;=70,4,IF(AE4&gt;=60,3.5,IF(AE4&gt;=50,3,IF(AE4&gt;=40,2,IF(AE4&gt;=33,1)))))))</f>
        <v>2</v>
      </c>
      <c r="BM4" s="11">
        <f t="shared" ref="BM4:BM10" si="36">IF(OR(AK4&lt;22,AL4&lt;10,AM4&lt;33),0,IF(AM4&gt;=80,5,IF(AM4&gt;=70,4,IF(AM4&gt;=60,3.5,IF(AM4&gt;=50,3,IF(AM4&gt;=40,2,IF(AM4&gt;=33,1)))))))</f>
        <v>0</v>
      </c>
      <c r="BN4" s="11">
        <f t="shared" ref="BN4:BN10" si="37">IF(OR(AO4&lt;22,AP4&lt;10,AQ4&lt;33),0,IF(AQ4&gt;=80,5,IF(AQ4&gt;=70,4,IF(AQ4&gt;=60,3.5,IF(AQ4&gt;=50,3,IF(AQ4&gt;=40,2,IF(AQ4&gt;=33,1)))))))</f>
        <v>0</v>
      </c>
      <c r="BO4" s="11">
        <f t="shared" ref="BO4:BO10" si="38">IF(OR(AG4&lt;22,AH4&lt;10,AI4&lt;33),0,IF(AI4&gt;=80,5,IF(AI4&gt;=70,4,IF(AI4&gt;=60,3.5,IF(AI4&gt;=50,3,IF(AI4&gt;=40,2,IF(AI4&gt;=33,1)))))))</f>
        <v>1</v>
      </c>
      <c r="BP4" s="11">
        <f t="shared" ref="BP4:BP10" si="39">IF(OR(AS4&lt;17,AT4&lt;8,AU4&lt;8),0,IF(AV4&gt;=80,5,IF(AV4&gt;=70,4,IF(AV4&gt;=60,3.5,IF(AV4&gt;=50,3,IF(AV4&gt;=40,2,IF(AV4&gt;=33,1)))))))</f>
        <v>2</v>
      </c>
      <c r="BQ4" s="18"/>
    </row>
    <row r="5" spans="1:69" s="11" customFormat="1" ht="18" thickBot="1">
      <c r="A5" s="67">
        <v>15</v>
      </c>
      <c r="B5" s="108" t="s">
        <v>201</v>
      </c>
      <c r="C5" s="120">
        <v>23</v>
      </c>
      <c r="D5" s="123">
        <v>17</v>
      </c>
      <c r="E5" s="126">
        <f t="shared" si="0"/>
        <v>40</v>
      </c>
      <c r="F5" s="120">
        <v>31</v>
      </c>
      <c r="G5" s="13">
        <v>10</v>
      </c>
      <c r="H5" s="129">
        <f t="shared" si="1"/>
        <v>54</v>
      </c>
      <c r="I5" s="129">
        <f t="shared" si="2"/>
        <v>27</v>
      </c>
      <c r="J5" s="126">
        <f t="shared" si="3"/>
        <v>41</v>
      </c>
      <c r="K5" s="120">
        <f t="shared" si="4"/>
        <v>81</v>
      </c>
      <c r="L5" s="14" t="str">
        <f t="shared" si="5"/>
        <v>C</v>
      </c>
      <c r="M5" s="120">
        <v>16</v>
      </c>
      <c r="N5" s="123">
        <v>14</v>
      </c>
      <c r="O5" s="136">
        <f t="shared" si="6"/>
        <v>30</v>
      </c>
      <c r="P5" s="15" t="str">
        <f t="shared" si="7"/>
        <v>F</v>
      </c>
      <c r="Q5" s="120">
        <v>8</v>
      </c>
      <c r="R5" s="123">
        <v>6</v>
      </c>
      <c r="S5" s="11">
        <f t="shared" si="8"/>
        <v>14</v>
      </c>
      <c r="T5" s="15" t="str">
        <f t="shared" si="9"/>
        <v>F</v>
      </c>
      <c r="U5" s="138">
        <v>10</v>
      </c>
      <c r="V5" s="138">
        <v>16</v>
      </c>
      <c r="W5" s="11">
        <f t="shared" si="10"/>
        <v>26</v>
      </c>
      <c r="X5" s="15" t="str">
        <f t="shared" si="11"/>
        <v>B</v>
      </c>
      <c r="Y5" s="120">
        <v>11</v>
      </c>
      <c r="Z5" s="123">
        <v>7</v>
      </c>
      <c r="AA5" s="123">
        <f t="shared" si="12"/>
        <v>18</v>
      </c>
      <c r="AB5" s="15" t="str">
        <f t="shared" si="13"/>
        <v>F</v>
      </c>
      <c r="AC5" s="120">
        <v>19</v>
      </c>
      <c r="AD5" s="123">
        <v>14</v>
      </c>
      <c r="AE5" s="11">
        <f t="shared" si="14"/>
        <v>33</v>
      </c>
      <c r="AF5" s="15" t="str">
        <f t="shared" si="15"/>
        <v>F</v>
      </c>
      <c r="AG5" s="120">
        <v>12</v>
      </c>
      <c r="AH5" s="13">
        <v>12</v>
      </c>
      <c r="AI5" s="11">
        <f t="shared" si="16"/>
        <v>24</v>
      </c>
      <c r="AJ5" s="15" t="str">
        <f t="shared" si="17"/>
        <v>F</v>
      </c>
      <c r="AK5" s="120">
        <v>7</v>
      </c>
      <c r="AL5" s="13">
        <v>7</v>
      </c>
      <c r="AM5" s="11">
        <f t="shared" si="18"/>
        <v>14</v>
      </c>
      <c r="AN5" s="15" t="str">
        <f t="shared" si="19"/>
        <v>F</v>
      </c>
      <c r="AO5" s="120">
        <v>3</v>
      </c>
      <c r="AP5" s="13">
        <v>11</v>
      </c>
      <c r="AQ5" s="11">
        <f t="shared" si="20"/>
        <v>14</v>
      </c>
      <c r="AR5" s="15" t="str">
        <f t="shared" si="21"/>
        <v>F</v>
      </c>
      <c r="AS5" s="120">
        <v>10</v>
      </c>
      <c r="AT5" s="13">
        <v>6</v>
      </c>
      <c r="AU5" s="123">
        <v>20</v>
      </c>
      <c r="AV5" s="11">
        <f t="shared" si="22"/>
        <v>36</v>
      </c>
      <c r="AW5" s="15" t="str">
        <f t="shared" si="23"/>
        <v>F</v>
      </c>
      <c r="AX5" s="28"/>
      <c r="AY5" s="28" t="str">
        <f t="shared" si="24"/>
        <v>F</v>
      </c>
      <c r="AZ5" s="28"/>
      <c r="BA5" s="28" t="str">
        <f t="shared" si="25"/>
        <v>F</v>
      </c>
      <c r="BB5" s="141">
        <f t="shared" si="26"/>
        <v>290</v>
      </c>
      <c r="BC5" s="16">
        <f t="shared" si="27"/>
        <v>0</v>
      </c>
      <c r="BD5" s="16" t="str">
        <f t="shared" si="28"/>
        <v>Fail</v>
      </c>
      <c r="BE5" s="17">
        <f t="shared" si="29"/>
        <v>8</v>
      </c>
      <c r="BF5" s="17"/>
      <c r="BG5" s="11">
        <f t="shared" si="30"/>
        <v>2</v>
      </c>
      <c r="BH5" s="11">
        <f t="shared" si="31"/>
        <v>0</v>
      </c>
      <c r="BI5" s="11">
        <f t="shared" si="32"/>
        <v>0</v>
      </c>
      <c r="BJ5" s="11">
        <f t="shared" si="33"/>
        <v>3</v>
      </c>
      <c r="BK5" s="11">
        <f t="shared" si="34"/>
        <v>0</v>
      </c>
      <c r="BL5" s="11">
        <f t="shared" si="35"/>
        <v>0</v>
      </c>
      <c r="BM5" s="11">
        <f t="shared" si="36"/>
        <v>0</v>
      </c>
      <c r="BN5" s="11">
        <f t="shared" si="37"/>
        <v>0</v>
      </c>
      <c r="BO5" s="11">
        <f t="shared" si="38"/>
        <v>0</v>
      </c>
      <c r="BP5" s="11">
        <f t="shared" si="39"/>
        <v>0</v>
      </c>
      <c r="BQ5" s="18"/>
    </row>
    <row r="6" spans="1:69" s="11" customFormat="1" ht="18" thickBot="1">
      <c r="A6" s="67">
        <v>17</v>
      </c>
      <c r="B6" s="108" t="s">
        <v>202</v>
      </c>
      <c r="C6" s="120">
        <v>31</v>
      </c>
      <c r="D6" s="123">
        <v>11</v>
      </c>
      <c r="E6" s="126">
        <f t="shared" si="0"/>
        <v>42</v>
      </c>
      <c r="F6" s="120">
        <v>47</v>
      </c>
      <c r="G6" s="13">
        <v>4</v>
      </c>
      <c r="H6" s="129">
        <f t="shared" si="1"/>
        <v>78</v>
      </c>
      <c r="I6" s="129">
        <f t="shared" si="2"/>
        <v>15</v>
      </c>
      <c r="J6" s="126">
        <f t="shared" si="3"/>
        <v>51</v>
      </c>
      <c r="K6" s="120">
        <f t="shared" si="4"/>
        <v>93</v>
      </c>
      <c r="L6" s="14" t="str">
        <f t="shared" si="5"/>
        <v>F</v>
      </c>
      <c r="M6" s="120">
        <v>24</v>
      </c>
      <c r="N6" s="123">
        <v>12</v>
      </c>
      <c r="O6" s="136">
        <f t="shared" si="6"/>
        <v>36</v>
      </c>
      <c r="P6" s="15" t="str">
        <f t="shared" si="7"/>
        <v>F</v>
      </c>
      <c r="Q6" s="120">
        <v>10</v>
      </c>
      <c r="R6" s="123">
        <v>7</v>
      </c>
      <c r="S6" s="11">
        <f t="shared" si="8"/>
        <v>17</v>
      </c>
      <c r="T6" s="15" t="str">
        <f t="shared" si="9"/>
        <v>F</v>
      </c>
      <c r="U6" s="138">
        <v>13</v>
      </c>
      <c r="V6" s="138">
        <v>16</v>
      </c>
      <c r="W6" s="11">
        <f t="shared" si="10"/>
        <v>29</v>
      </c>
      <c r="X6" s="15" t="str">
        <f t="shared" si="11"/>
        <v>B</v>
      </c>
      <c r="Y6" s="120">
        <v>15</v>
      </c>
      <c r="Z6" s="123">
        <v>18</v>
      </c>
      <c r="AA6" s="123">
        <f t="shared" si="12"/>
        <v>33</v>
      </c>
      <c r="AB6" s="15" t="str">
        <f t="shared" si="13"/>
        <v>F</v>
      </c>
      <c r="AC6" s="120">
        <v>23</v>
      </c>
      <c r="AD6" s="123">
        <v>18</v>
      </c>
      <c r="AE6" s="11">
        <f t="shared" si="14"/>
        <v>41</v>
      </c>
      <c r="AF6" s="15" t="str">
        <f t="shared" si="15"/>
        <v>C</v>
      </c>
      <c r="AG6" s="120">
        <v>25</v>
      </c>
      <c r="AH6" s="13">
        <v>10</v>
      </c>
      <c r="AI6" s="11">
        <f t="shared" si="16"/>
        <v>35</v>
      </c>
      <c r="AJ6" s="15" t="str">
        <f t="shared" si="17"/>
        <v>D</v>
      </c>
      <c r="AK6" s="120">
        <v>18</v>
      </c>
      <c r="AL6" s="13">
        <v>9</v>
      </c>
      <c r="AM6" s="11">
        <f t="shared" si="18"/>
        <v>27</v>
      </c>
      <c r="AN6" s="15" t="str">
        <f t="shared" si="19"/>
        <v>F</v>
      </c>
      <c r="AO6" s="120">
        <v>9</v>
      </c>
      <c r="AP6" s="13">
        <v>10</v>
      </c>
      <c r="AQ6" s="11">
        <f t="shared" si="20"/>
        <v>19</v>
      </c>
      <c r="AR6" s="15" t="str">
        <f t="shared" si="21"/>
        <v>F</v>
      </c>
      <c r="AS6" s="120">
        <v>11</v>
      </c>
      <c r="AT6" s="13">
        <v>10</v>
      </c>
      <c r="AU6" s="123">
        <v>20</v>
      </c>
      <c r="AV6" s="11">
        <f t="shared" si="22"/>
        <v>41</v>
      </c>
      <c r="AW6" s="15" t="str">
        <f t="shared" si="23"/>
        <v>F</v>
      </c>
      <c r="AX6" s="28"/>
      <c r="AY6" s="28" t="str">
        <f t="shared" si="24"/>
        <v>F</v>
      </c>
      <c r="AZ6" s="28"/>
      <c r="BA6" s="28" t="str">
        <f t="shared" si="25"/>
        <v>F</v>
      </c>
      <c r="BB6" s="141">
        <f t="shared" si="26"/>
        <v>371</v>
      </c>
      <c r="BC6" s="16">
        <f t="shared" si="27"/>
        <v>0</v>
      </c>
      <c r="BD6" s="16" t="str">
        <f t="shared" si="28"/>
        <v>Fail</v>
      </c>
      <c r="BE6" s="17">
        <f t="shared" si="29"/>
        <v>7</v>
      </c>
      <c r="BF6" s="17"/>
      <c r="BG6" s="11">
        <f t="shared" si="30"/>
        <v>0</v>
      </c>
      <c r="BH6" s="11">
        <f t="shared" si="31"/>
        <v>0</v>
      </c>
      <c r="BI6" s="11">
        <f t="shared" si="32"/>
        <v>0</v>
      </c>
      <c r="BJ6" s="11">
        <f t="shared" si="33"/>
        <v>3</v>
      </c>
      <c r="BK6" s="11">
        <f t="shared" si="34"/>
        <v>0</v>
      </c>
      <c r="BL6" s="11">
        <f t="shared" si="35"/>
        <v>2</v>
      </c>
      <c r="BM6" s="11">
        <f t="shared" si="36"/>
        <v>0</v>
      </c>
      <c r="BN6" s="11">
        <f t="shared" si="37"/>
        <v>0</v>
      </c>
      <c r="BO6" s="11">
        <f t="shared" si="38"/>
        <v>1</v>
      </c>
      <c r="BP6" s="11">
        <f t="shared" si="39"/>
        <v>0</v>
      </c>
      <c r="BQ6" s="18"/>
    </row>
    <row r="7" spans="1:69" s="11" customFormat="1" ht="18" thickBot="1">
      <c r="A7" s="67">
        <v>18</v>
      </c>
      <c r="B7" s="110" t="s">
        <v>203</v>
      </c>
      <c r="C7" s="120">
        <v>18</v>
      </c>
      <c r="D7" s="123">
        <v>16</v>
      </c>
      <c r="E7" s="126">
        <f t="shared" si="0"/>
        <v>34</v>
      </c>
      <c r="F7" s="120">
        <v>23</v>
      </c>
      <c r="G7" s="13">
        <v>10</v>
      </c>
      <c r="H7" s="129">
        <f t="shared" si="1"/>
        <v>41</v>
      </c>
      <c r="I7" s="129">
        <f t="shared" si="2"/>
        <v>26</v>
      </c>
      <c r="J7" s="126">
        <f t="shared" si="3"/>
        <v>33</v>
      </c>
      <c r="K7" s="120">
        <f t="shared" si="4"/>
        <v>67</v>
      </c>
      <c r="L7" s="14" t="str">
        <f t="shared" si="5"/>
        <v>F</v>
      </c>
      <c r="M7" s="120">
        <v>7</v>
      </c>
      <c r="N7" s="123">
        <v>13</v>
      </c>
      <c r="O7" s="136">
        <f t="shared" si="6"/>
        <v>20</v>
      </c>
      <c r="P7" s="15" t="str">
        <f t="shared" si="7"/>
        <v>F</v>
      </c>
      <c r="Q7" s="120">
        <v>1</v>
      </c>
      <c r="R7" s="123">
        <v>8</v>
      </c>
      <c r="S7" s="11">
        <f t="shared" si="8"/>
        <v>9</v>
      </c>
      <c r="T7" s="15" t="str">
        <f t="shared" si="9"/>
        <v>F</v>
      </c>
      <c r="U7" s="138">
        <v>15</v>
      </c>
      <c r="V7" s="138">
        <v>18</v>
      </c>
      <c r="W7" s="11">
        <f t="shared" si="10"/>
        <v>33</v>
      </c>
      <c r="X7" s="15" t="str">
        <f t="shared" si="11"/>
        <v>A-</v>
      </c>
      <c r="Y7" s="120">
        <v>11</v>
      </c>
      <c r="Z7" s="123">
        <v>15</v>
      </c>
      <c r="AA7" s="123">
        <f t="shared" si="12"/>
        <v>26</v>
      </c>
      <c r="AB7" s="15" t="str">
        <f t="shared" si="13"/>
        <v>F</v>
      </c>
      <c r="AC7" s="120">
        <v>23</v>
      </c>
      <c r="AD7" s="123">
        <v>14</v>
      </c>
      <c r="AE7" s="11">
        <f t="shared" si="14"/>
        <v>37</v>
      </c>
      <c r="AF7" s="15" t="str">
        <f t="shared" si="15"/>
        <v>D</v>
      </c>
      <c r="AG7" s="120">
        <v>13</v>
      </c>
      <c r="AH7" s="13">
        <v>12</v>
      </c>
      <c r="AI7" s="11">
        <f t="shared" si="16"/>
        <v>25</v>
      </c>
      <c r="AJ7" s="15" t="str">
        <f t="shared" si="17"/>
        <v>F</v>
      </c>
      <c r="AK7" s="120">
        <v>12</v>
      </c>
      <c r="AL7" s="13">
        <v>9</v>
      </c>
      <c r="AM7" s="11">
        <f t="shared" si="18"/>
        <v>21</v>
      </c>
      <c r="AN7" s="15" t="str">
        <f t="shared" si="19"/>
        <v>F</v>
      </c>
      <c r="AO7" s="120">
        <v>5</v>
      </c>
      <c r="AP7" s="13">
        <v>14</v>
      </c>
      <c r="AQ7" s="11">
        <f t="shared" si="20"/>
        <v>19</v>
      </c>
      <c r="AR7" s="15" t="str">
        <f t="shared" si="21"/>
        <v>F</v>
      </c>
      <c r="AS7" s="120">
        <v>9</v>
      </c>
      <c r="AT7" s="13">
        <v>8</v>
      </c>
      <c r="AU7" s="123">
        <v>20</v>
      </c>
      <c r="AV7" s="11">
        <f t="shared" si="22"/>
        <v>37</v>
      </c>
      <c r="AW7" s="15" t="str">
        <f t="shared" si="23"/>
        <v>F</v>
      </c>
      <c r="AX7" s="28"/>
      <c r="AY7" s="28" t="str">
        <f t="shared" si="24"/>
        <v>F</v>
      </c>
      <c r="AZ7" s="28"/>
      <c r="BA7" s="28" t="str">
        <f t="shared" si="25"/>
        <v>F</v>
      </c>
      <c r="BB7" s="141">
        <f t="shared" si="26"/>
        <v>294</v>
      </c>
      <c r="BC7" s="16">
        <f t="shared" si="27"/>
        <v>0</v>
      </c>
      <c r="BD7" s="16" t="str">
        <f t="shared" si="28"/>
        <v>Fail</v>
      </c>
      <c r="BE7" s="17">
        <f t="shared" si="29"/>
        <v>8</v>
      </c>
      <c r="BF7" s="17"/>
      <c r="BG7" s="11">
        <f t="shared" si="30"/>
        <v>0</v>
      </c>
      <c r="BH7" s="11">
        <f t="shared" si="31"/>
        <v>0</v>
      </c>
      <c r="BI7" s="11">
        <f t="shared" si="32"/>
        <v>0</v>
      </c>
      <c r="BJ7" s="11">
        <f t="shared" si="33"/>
        <v>3.5</v>
      </c>
      <c r="BK7" s="11">
        <f t="shared" si="34"/>
        <v>0</v>
      </c>
      <c r="BL7" s="11">
        <f t="shared" si="35"/>
        <v>1</v>
      </c>
      <c r="BM7" s="11">
        <f t="shared" si="36"/>
        <v>0</v>
      </c>
      <c r="BN7" s="11">
        <f t="shared" si="37"/>
        <v>0</v>
      </c>
      <c r="BO7" s="11">
        <f t="shared" si="38"/>
        <v>0</v>
      </c>
      <c r="BP7" s="11">
        <f t="shared" si="39"/>
        <v>0</v>
      </c>
      <c r="BQ7" s="18"/>
    </row>
    <row r="8" spans="1:69" s="65" customFormat="1" ht="18" thickBot="1">
      <c r="A8" s="67">
        <v>19</v>
      </c>
      <c r="B8" s="110" t="s">
        <v>204</v>
      </c>
      <c r="C8" s="120">
        <v>31</v>
      </c>
      <c r="D8" s="123">
        <v>10</v>
      </c>
      <c r="E8" s="126">
        <f t="shared" si="0"/>
        <v>41</v>
      </c>
      <c r="F8" s="120">
        <v>43</v>
      </c>
      <c r="G8" s="13">
        <v>9</v>
      </c>
      <c r="H8" s="129">
        <f t="shared" si="1"/>
        <v>74</v>
      </c>
      <c r="I8" s="129">
        <f t="shared" si="2"/>
        <v>19</v>
      </c>
      <c r="J8" s="126">
        <f t="shared" si="3"/>
        <v>52</v>
      </c>
      <c r="K8" s="120">
        <f t="shared" si="4"/>
        <v>93</v>
      </c>
      <c r="L8" s="14" t="str">
        <f t="shared" si="5"/>
        <v>F</v>
      </c>
      <c r="M8" s="120">
        <v>20</v>
      </c>
      <c r="N8" s="123">
        <v>13</v>
      </c>
      <c r="O8" s="136">
        <f t="shared" si="6"/>
        <v>33</v>
      </c>
      <c r="P8" s="15" t="str">
        <f t="shared" si="7"/>
        <v>F</v>
      </c>
      <c r="Q8" s="120">
        <v>0</v>
      </c>
      <c r="R8" s="123">
        <v>0</v>
      </c>
      <c r="S8" s="11">
        <f t="shared" si="8"/>
        <v>0</v>
      </c>
      <c r="T8" s="15" t="str">
        <f t="shared" si="9"/>
        <v>F</v>
      </c>
      <c r="U8" s="138">
        <v>11</v>
      </c>
      <c r="V8" s="138">
        <v>15</v>
      </c>
      <c r="W8" s="11">
        <f t="shared" si="10"/>
        <v>26</v>
      </c>
      <c r="X8" s="15" t="str">
        <f t="shared" si="11"/>
        <v>B</v>
      </c>
      <c r="Y8" s="120">
        <v>10</v>
      </c>
      <c r="Z8" s="123">
        <v>9</v>
      </c>
      <c r="AA8" s="123">
        <f t="shared" si="12"/>
        <v>19</v>
      </c>
      <c r="AB8" s="15" t="str">
        <f t="shared" si="13"/>
        <v>F</v>
      </c>
      <c r="AC8" s="120">
        <v>29</v>
      </c>
      <c r="AD8" s="123">
        <v>13</v>
      </c>
      <c r="AE8" s="11">
        <f t="shared" si="14"/>
        <v>42</v>
      </c>
      <c r="AF8" s="15" t="str">
        <f t="shared" si="15"/>
        <v>C</v>
      </c>
      <c r="AG8" s="120">
        <v>17</v>
      </c>
      <c r="AH8" s="13">
        <v>10</v>
      </c>
      <c r="AI8" s="11">
        <f t="shared" si="16"/>
        <v>27</v>
      </c>
      <c r="AJ8" s="15" t="str">
        <f t="shared" si="17"/>
        <v>F</v>
      </c>
      <c r="AK8" s="120">
        <v>13</v>
      </c>
      <c r="AL8" s="13">
        <v>8</v>
      </c>
      <c r="AM8" s="11">
        <f t="shared" si="18"/>
        <v>21</v>
      </c>
      <c r="AN8" s="15" t="str">
        <f t="shared" si="19"/>
        <v>F</v>
      </c>
      <c r="AO8" s="120">
        <v>1</v>
      </c>
      <c r="AP8" s="13">
        <v>11</v>
      </c>
      <c r="AQ8" s="11">
        <f t="shared" si="20"/>
        <v>12</v>
      </c>
      <c r="AR8" s="15" t="str">
        <f t="shared" si="21"/>
        <v>F</v>
      </c>
      <c r="AS8" s="120">
        <v>11</v>
      </c>
      <c r="AT8" s="13">
        <v>6</v>
      </c>
      <c r="AU8" s="123">
        <v>20</v>
      </c>
      <c r="AV8" s="11">
        <f t="shared" si="22"/>
        <v>37</v>
      </c>
      <c r="AW8" s="15" t="str">
        <f t="shared" si="23"/>
        <v>F</v>
      </c>
      <c r="AX8" s="28"/>
      <c r="AY8" s="28" t="str">
        <f t="shared" si="24"/>
        <v>F</v>
      </c>
      <c r="AZ8" s="28"/>
      <c r="BA8" s="28" t="str">
        <f t="shared" si="25"/>
        <v>F</v>
      </c>
      <c r="BB8" s="141">
        <f t="shared" si="26"/>
        <v>310</v>
      </c>
      <c r="BC8" s="16">
        <f t="shared" si="27"/>
        <v>0</v>
      </c>
      <c r="BD8" s="16" t="str">
        <f t="shared" si="28"/>
        <v>Fail</v>
      </c>
      <c r="BE8" s="17">
        <f t="shared" si="29"/>
        <v>8</v>
      </c>
      <c r="BF8" s="17"/>
      <c r="BG8" s="11">
        <f t="shared" si="30"/>
        <v>0</v>
      </c>
      <c r="BH8" s="11">
        <f t="shared" si="31"/>
        <v>0</v>
      </c>
      <c r="BI8" s="11">
        <f t="shared" si="32"/>
        <v>0</v>
      </c>
      <c r="BJ8" s="11">
        <f t="shared" si="33"/>
        <v>3</v>
      </c>
      <c r="BK8" s="11">
        <f t="shared" si="34"/>
        <v>0</v>
      </c>
      <c r="BL8" s="11">
        <f t="shared" si="35"/>
        <v>2</v>
      </c>
      <c r="BM8" s="11">
        <f t="shared" si="36"/>
        <v>0</v>
      </c>
      <c r="BN8" s="11">
        <f t="shared" si="37"/>
        <v>0</v>
      </c>
      <c r="BO8" s="11">
        <f t="shared" si="38"/>
        <v>0</v>
      </c>
      <c r="BP8" s="11">
        <f t="shared" si="39"/>
        <v>0</v>
      </c>
      <c r="BQ8" s="66"/>
    </row>
    <row r="9" spans="1:69" s="11" customFormat="1" ht="18" thickBot="1">
      <c r="A9" s="67">
        <v>28</v>
      </c>
      <c r="B9" s="110" t="s">
        <v>205</v>
      </c>
      <c r="C9" s="120">
        <v>9</v>
      </c>
      <c r="D9" s="123">
        <v>10</v>
      </c>
      <c r="E9" s="126">
        <f t="shared" si="0"/>
        <v>19</v>
      </c>
      <c r="F9" s="120">
        <v>5</v>
      </c>
      <c r="G9" s="13">
        <v>7</v>
      </c>
      <c r="H9" s="129">
        <f t="shared" si="1"/>
        <v>14</v>
      </c>
      <c r="I9" s="129">
        <f t="shared" si="2"/>
        <v>17</v>
      </c>
      <c r="J9" s="126">
        <f t="shared" si="3"/>
        <v>12</v>
      </c>
      <c r="K9" s="120">
        <f t="shared" si="4"/>
        <v>31</v>
      </c>
      <c r="L9" s="14" t="str">
        <f t="shared" si="5"/>
        <v>F</v>
      </c>
      <c r="M9" s="120">
        <v>9</v>
      </c>
      <c r="N9" s="123">
        <v>1</v>
      </c>
      <c r="O9" s="136">
        <f t="shared" si="6"/>
        <v>10</v>
      </c>
      <c r="P9" s="15" t="str">
        <f t="shared" si="7"/>
        <v>F</v>
      </c>
      <c r="Q9" s="120">
        <v>5</v>
      </c>
      <c r="R9" s="123">
        <v>8</v>
      </c>
      <c r="S9" s="11">
        <f t="shared" si="8"/>
        <v>13</v>
      </c>
      <c r="T9" s="15" t="str">
        <f t="shared" si="9"/>
        <v>F</v>
      </c>
      <c r="U9" s="138">
        <v>9</v>
      </c>
      <c r="V9" s="138">
        <v>12</v>
      </c>
      <c r="W9" s="11">
        <f t="shared" si="10"/>
        <v>21</v>
      </c>
      <c r="X9" s="15" t="str">
        <f t="shared" si="11"/>
        <v>C</v>
      </c>
      <c r="Y9" s="120">
        <v>11</v>
      </c>
      <c r="Z9" s="123">
        <v>13</v>
      </c>
      <c r="AA9" s="123">
        <f t="shared" si="12"/>
        <v>24</v>
      </c>
      <c r="AB9" s="15" t="str">
        <f t="shared" si="13"/>
        <v>F</v>
      </c>
      <c r="AC9" s="120">
        <v>25</v>
      </c>
      <c r="AD9" s="123">
        <v>8</v>
      </c>
      <c r="AE9" s="11">
        <f t="shared" si="14"/>
        <v>33</v>
      </c>
      <c r="AF9" s="15" t="str">
        <f t="shared" si="15"/>
        <v>F</v>
      </c>
      <c r="AG9" s="120">
        <v>1</v>
      </c>
      <c r="AH9" s="13">
        <v>7</v>
      </c>
      <c r="AI9" s="11">
        <f t="shared" si="16"/>
        <v>8</v>
      </c>
      <c r="AJ9" s="15" t="str">
        <f t="shared" si="17"/>
        <v>F</v>
      </c>
      <c r="AK9" s="120">
        <v>15</v>
      </c>
      <c r="AL9" s="13">
        <v>9</v>
      </c>
      <c r="AM9" s="11">
        <f t="shared" si="18"/>
        <v>24</v>
      </c>
      <c r="AN9" s="15" t="str">
        <f t="shared" si="19"/>
        <v>F</v>
      </c>
      <c r="AO9" s="120">
        <v>4</v>
      </c>
      <c r="AP9" s="13">
        <v>8</v>
      </c>
      <c r="AQ9" s="11">
        <f t="shared" si="20"/>
        <v>12</v>
      </c>
      <c r="AR9" s="15" t="str">
        <f t="shared" si="21"/>
        <v>F</v>
      </c>
      <c r="AS9" s="120">
        <v>6</v>
      </c>
      <c r="AT9" s="13">
        <v>9</v>
      </c>
      <c r="AU9" s="123">
        <v>20</v>
      </c>
      <c r="AV9" s="11">
        <f t="shared" si="22"/>
        <v>35</v>
      </c>
      <c r="AW9" s="15" t="str">
        <f t="shared" si="23"/>
        <v>F</v>
      </c>
      <c r="AX9" s="28"/>
      <c r="AY9" s="28" t="str">
        <f t="shared" si="24"/>
        <v>F</v>
      </c>
      <c r="AZ9" s="28"/>
      <c r="BA9" s="28" t="str">
        <f t="shared" si="25"/>
        <v>F</v>
      </c>
      <c r="BB9" s="141">
        <f t="shared" si="26"/>
        <v>211</v>
      </c>
      <c r="BC9" s="16">
        <f t="shared" si="27"/>
        <v>0</v>
      </c>
      <c r="BD9" s="16" t="str">
        <f t="shared" si="28"/>
        <v>Fail</v>
      </c>
      <c r="BE9" s="17">
        <f t="shared" si="29"/>
        <v>9</v>
      </c>
      <c r="BF9" s="17"/>
      <c r="BG9" s="11">
        <f t="shared" si="30"/>
        <v>0</v>
      </c>
      <c r="BH9" s="11">
        <f t="shared" si="31"/>
        <v>0</v>
      </c>
      <c r="BI9" s="11">
        <f t="shared" si="32"/>
        <v>0</v>
      </c>
      <c r="BJ9" s="11">
        <f t="shared" si="33"/>
        <v>2</v>
      </c>
      <c r="BK9" s="11">
        <f t="shared" si="34"/>
        <v>0</v>
      </c>
      <c r="BL9" s="11">
        <f t="shared" si="35"/>
        <v>0</v>
      </c>
      <c r="BM9" s="11">
        <f t="shared" si="36"/>
        <v>0</v>
      </c>
      <c r="BN9" s="11">
        <f t="shared" si="37"/>
        <v>0</v>
      </c>
      <c r="BO9" s="11">
        <f t="shared" si="38"/>
        <v>0</v>
      </c>
      <c r="BP9" s="11">
        <f t="shared" si="39"/>
        <v>0</v>
      </c>
      <c r="BQ9" s="18"/>
    </row>
    <row r="10" spans="1:69" s="11" customFormat="1">
      <c r="A10" s="67">
        <f ca="1">+Z+A10</f>
        <v>0</v>
      </c>
      <c r="B10" s="109"/>
      <c r="C10" s="120"/>
      <c r="D10" s="123"/>
      <c r="E10" s="126">
        <f t="shared" si="0"/>
        <v>0</v>
      </c>
      <c r="F10" s="120"/>
      <c r="G10" s="13"/>
      <c r="H10" s="129">
        <f t="shared" si="1"/>
        <v>0</v>
      </c>
      <c r="I10" s="129">
        <f t="shared" si="2"/>
        <v>0</v>
      </c>
      <c r="J10" s="126">
        <f t="shared" si="3"/>
        <v>0</v>
      </c>
      <c r="K10" s="120">
        <f t="shared" si="4"/>
        <v>0</v>
      </c>
      <c r="L10" s="14" t="str">
        <f t="shared" si="5"/>
        <v>F</v>
      </c>
      <c r="M10" s="133"/>
      <c r="N10" s="134"/>
      <c r="O10" s="136">
        <f t="shared" si="6"/>
        <v>0</v>
      </c>
      <c r="P10" s="15" t="str">
        <f t="shared" si="7"/>
        <v>F</v>
      </c>
      <c r="Q10" s="133"/>
      <c r="R10" s="134"/>
      <c r="S10" s="11">
        <f t="shared" si="8"/>
        <v>0</v>
      </c>
      <c r="T10" s="15" t="str">
        <f t="shared" si="9"/>
        <v>F</v>
      </c>
      <c r="U10" s="138"/>
      <c r="V10" s="139">
        <f t="shared" ref="V10" si="40">IF(U10&gt;=15,25,IF(U10&gt;=12,22,IF(U10&gt;=10,20,IF(U10&gt;=1,15,0))))</f>
        <v>0</v>
      </c>
      <c r="W10" s="11">
        <f t="shared" si="10"/>
        <v>0</v>
      </c>
      <c r="X10" s="15" t="str">
        <f t="shared" si="11"/>
        <v>F</v>
      </c>
      <c r="Y10" s="120">
        <v>10</v>
      </c>
      <c r="Z10" s="134"/>
      <c r="AA10" s="123">
        <f t="shared" si="12"/>
        <v>10</v>
      </c>
      <c r="AB10" s="15" t="str">
        <f t="shared" si="13"/>
        <v>F</v>
      </c>
      <c r="AC10" s="133"/>
      <c r="AD10" s="134"/>
      <c r="AE10" s="11">
        <f t="shared" si="14"/>
        <v>0</v>
      </c>
      <c r="AF10" s="15" t="str">
        <f t="shared" si="15"/>
        <v>F</v>
      </c>
      <c r="AG10" s="133"/>
      <c r="AI10" s="11">
        <f t="shared" si="16"/>
        <v>0</v>
      </c>
      <c r="AJ10" s="15" t="str">
        <f t="shared" si="17"/>
        <v>F</v>
      </c>
      <c r="AK10" s="133"/>
      <c r="AM10" s="11">
        <f t="shared" si="18"/>
        <v>0</v>
      </c>
      <c r="AN10" s="15" t="str">
        <f t="shared" si="19"/>
        <v>F</v>
      </c>
      <c r="AO10" s="133"/>
      <c r="AQ10" s="11">
        <f t="shared" si="20"/>
        <v>0</v>
      </c>
      <c r="AR10" s="15" t="str">
        <f t="shared" si="21"/>
        <v>F</v>
      </c>
      <c r="AS10" s="120"/>
      <c r="AT10" s="13"/>
      <c r="AU10" s="123"/>
      <c r="AV10" s="11">
        <f t="shared" si="22"/>
        <v>0</v>
      </c>
      <c r="AW10" s="15" t="str">
        <f t="shared" si="23"/>
        <v>F</v>
      </c>
      <c r="AX10" s="28"/>
      <c r="AY10" s="28" t="str">
        <f t="shared" si="24"/>
        <v>F</v>
      </c>
      <c r="AZ10" s="28"/>
      <c r="BA10" s="28" t="str">
        <f t="shared" si="25"/>
        <v>F</v>
      </c>
      <c r="BB10" s="141">
        <f t="shared" si="26"/>
        <v>10</v>
      </c>
      <c r="BC10" s="16">
        <f t="shared" si="27"/>
        <v>0</v>
      </c>
      <c r="BD10" s="16" t="str">
        <f t="shared" si="28"/>
        <v>Fail</v>
      </c>
      <c r="BE10" s="17">
        <f t="shared" ca="1" si="29"/>
        <v>10</v>
      </c>
      <c r="BF10" s="17"/>
      <c r="BG10" s="11">
        <f t="shared" si="30"/>
        <v>0</v>
      </c>
      <c r="BH10" s="11">
        <f t="shared" si="31"/>
        <v>0</v>
      </c>
      <c r="BI10" s="11">
        <f t="shared" si="32"/>
        <v>0</v>
      </c>
      <c r="BJ10" s="11">
        <f t="shared" si="33"/>
        <v>0</v>
      </c>
      <c r="BK10" s="11">
        <f t="shared" si="34"/>
        <v>0</v>
      </c>
      <c r="BL10" s="11">
        <f t="shared" si="35"/>
        <v>0</v>
      </c>
      <c r="BM10" s="11">
        <f t="shared" si="36"/>
        <v>0</v>
      </c>
      <c r="BN10" s="11">
        <f t="shared" si="37"/>
        <v>0</v>
      </c>
      <c r="BO10" s="11">
        <f t="shared" si="38"/>
        <v>0</v>
      </c>
      <c r="BP10" s="11">
        <f t="shared" si="39"/>
        <v>0</v>
      </c>
      <c r="BQ10" s="18"/>
    </row>
    <row r="11" spans="1:69">
      <c r="Y11" s="120">
        <v>10</v>
      </c>
    </row>
  </sheetData>
  <autoFilter ref="A2:BP10"/>
  <mergeCells count="1">
    <mergeCell ref="A1:BE1"/>
  </mergeCells>
  <conditionalFormatting sqref="AW11:BA1048576 P2:P1048576 L2:L1048576 T2:T1048576 X2:X1048576 AB2:AB1048576 AF2:AF1048576 AJ2:AJ1048576 AN2:AN1048576 AR2:AR1048576 H2:I1048576 AW2:AW10">
    <cfRule type="containsText" dxfId="5" priority="6" operator="containsText" text="F">
      <formula>NOT(ISERROR(SEARCH("F",H2)))</formula>
    </cfRule>
  </conditionalFormatting>
  <conditionalFormatting sqref="BD2 BC3:BD1048576">
    <cfRule type="containsText" dxfId="4" priority="5" operator="containsText" text="Fail">
      <formula>NOT(ISERROR(SEARCH("Fail",BC2)))</formula>
    </cfRule>
  </conditionalFormatting>
  <conditionalFormatting sqref="AX2:BA2 AX3:AY10 BA3:BA10">
    <cfRule type="containsText" dxfId="3" priority="3" operator="containsText" text="F">
      <formula>NOT(ISERROR(SEARCH("F",AX2)))</formula>
    </cfRule>
  </conditionalFormatting>
  <conditionalFormatting sqref="AZ3:AZ10">
    <cfRule type="containsText" dxfId="2" priority="1" operator="containsText" text="F">
      <formula>NOT(ISERROR(SEARCH("F",AZ3)))</formula>
    </cfRule>
  </conditionalFormatting>
  <printOptions horizontalCentered="1" verticalCentered="1"/>
  <pageMargins left="0.25" right="0.25" top="4.5" bottom="0.25" header="0.3" footer="0.3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1"/>
  <sheetViews>
    <sheetView topLeftCell="A12" zoomScale="115" zoomScaleNormal="115" workbookViewId="0">
      <selection activeCell="B23" sqref="B23:G23"/>
    </sheetView>
  </sheetViews>
  <sheetFormatPr defaultRowHeight="15"/>
  <cols>
    <col min="2" max="2" width="24.5703125" bestFit="1" customWidth="1"/>
    <col min="3" max="3" width="5.42578125" customWidth="1"/>
    <col min="4" max="4" width="5.28515625" customWidth="1"/>
    <col min="5" max="5" width="4.7109375" customWidth="1"/>
    <col min="6" max="6" width="8.85546875" customWidth="1"/>
    <col min="7" max="7" width="11" bestFit="1" customWidth="1"/>
    <col min="8" max="8" width="10.5703125" customWidth="1"/>
    <col min="9" max="9" width="11.7109375" customWidth="1"/>
  </cols>
  <sheetData>
    <row r="1" spans="2:9" ht="15.75" thickBot="1"/>
    <row r="2" spans="2:9" ht="48.75">
      <c r="B2" s="176" t="s">
        <v>220</v>
      </c>
      <c r="C2" s="177"/>
      <c r="D2" s="177"/>
      <c r="E2" s="177"/>
      <c r="F2" s="177"/>
      <c r="G2" s="177"/>
      <c r="H2" s="177"/>
      <c r="I2" s="178"/>
    </row>
    <row r="3" spans="2:9" ht="21">
      <c r="B3" s="179" t="s">
        <v>221</v>
      </c>
      <c r="C3" s="180"/>
      <c r="D3" s="180"/>
      <c r="E3" s="180"/>
      <c r="F3" s="180"/>
      <c r="G3" s="180"/>
      <c r="H3" s="180"/>
      <c r="I3" s="181"/>
    </row>
    <row r="4" spans="2:9" ht="25.5">
      <c r="B4" s="182" t="s">
        <v>187</v>
      </c>
      <c r="C4" s="183"/>
      <c r="D4" s="183"/>
      <c r="E4" s="183"/>
      <c r="F4" s="183"/>
      <c r="G4" s="183"/>
      <c r="H4" s="183"/>
      <c r="I4" s="184"/>
    </row>
    <row r="5" spans="2:9" ht="31.5">
      <c r="B5" s="185" t="s">
        <v>106</v>
      </c>
      <c r="C5" s="186"/>
      <c r="D5" s="186"/>
      <c r="E5" s="186"/>
      <c r="F5" s="186"/>
      <c r="G5" s="186"/>
      <c r="H5" s="186"/>
      <c r="I5" s="187"/>
    </row>
    <row r="6" spans="2:9" ht="24.75">
      <c r="B6" s="40" t="s">
        <v>107</v>
      </c>
      <c r="C6" s="188" t="str">
        <f>VLOOKUP(F8,Science!A3:BE32,2,FALSE)</f>
        <v>জয়শ্রী ঘোষ</v>
      </c>
      <c r="D6" s="189"/>
      <c r="E6" s="189"/>
      <c r="F6" s="189"/>
      <c r="G6" s="189"/>
      <c r="H6" s="189"/>
      <c r="I6" s="190"/>
    </row>
    <row r="7" spans="2:9" ht="15.75" thickBot="1">
      <c r="B7" s="36"/>
      <c r="C7" s="173"/>
      <c r="D7" s="173"/>
      <c r="E7" s="173"/>
      <c r="F7" s="173"/>
      <c r="G7" s="173"/>
      <c r="H7" s="37"/>
      <c r="I7" s="38"/>
    </row>
    <row r="8" spans="2:9" ht="20.25" thickBot="1">
      <c r="B8" s="40" t="s">
        <v>108</v>
      </c>
      <c r="C8" s="39" t="s">
        <v>143</v>
      </c>
      <c r="D8" s="166" t="s">
        <v>109</v>
      </c>
      <c r="E8" s="167"/>
      <c r="F8" s="41">
        <v>6</v>
      </c>
      <c r="G8" s="52" t="s">
        <v>110</v>
      </c>
      <c r="H8" s="42" t="s">
        <v>126</v>
      </c>
      <c r="I8" s="43"/>
    </row>
    <row r="9" spans="2:9">
      <c r="B9" s="44"/>
      <c r="C9" s="37"/>
      <c r="D9" s="37"/>
      <c r="E9" s="37"/>
      <c r="F9" s="37"/>
      <c r="G9" s="37"/>
      <c r="H9" s="37"/>
      <c r="I9" s="38"/>
    </row>
    <row r="10" spans="2:9" ht="63" customHeight="1">
      <c r="B10" s="55" t="s">
        <v>111</v>
      </c>
      <c r="C10" s="56" t="s">
        <v>112</v>
      </c>
      <c r="D10" s="56" t="s">
        <v>113</v>
      </c>
      <c r="E10" s="56" t="s">
        <v>114</v>
      </c>
      <c r="F10" s="57" t="s">
        <v>115</v>
      </c>
      <c r="G10" s="115" t="s">
        <v>116</v>
      </c>
      <c r="H10" s="57" t="s">
        <v>117</v>
      </c>
      <c r="I10" s="58" t="s">
        <v>118</v>
      </c>
    </row>
    <row r="11" spans="2:9" ht="22.5" customHeight="1">
      <c r="B11" s="59" t="s">
        <v>119</v>
      </c>
      <c r="C11" s="60">
        <f>VLOOKUP(F8,Science!A3:BE32,3,FALSE)</f>
        <v>44</v>
      </c>
      <c r="D11" s="60">
        <f>VLOOKUP(F8,Science!A3:BE32,4,FALSE)</f>
        <v>17</v>
      </c>
      <c r="E11" s="60"/>
      <c r="F11" s="60">
        <f>VLOOKUP(F8,Science!A3:BE32,5,FALSE)</f>
        <v>61</v>
      </c>
      <c r="G11" s="168" t="str">
        <f>VLOOKUP(F8,Science!A3:BE32,12,FALSE)</f>
        <v>A-</v>
      </c>
      <c r="H11" s="174">
        <f>VLOOKUP(F8,Science!A3:BE32,57,FALSE)</f>
        <v>362</v>
      </c>
      <c r="I11" s="175" t="str">
        <f>VLOOKUP(F8,Science!A3:BG32,59,FALSE)</f>
        <v>Fail</v>
      </c>
    </row>
    <row r="12" spans="2:9" ht="22.5" customHeight="1">
      <c r="B12" s="59" t="s">
        <v>120</v>
      </c>
      <c r="C12" s="60">
        <f>VLOOKUP(F8,Science!A3:BE32,6,FALSE)</f>
        <v>56</v>
      </c>
      <c r="D12" s="60">
        <f>VLOOKUP(F8,Science!A3:BE32,7,FALSE)</f>
        <v>9</v>
      </c>
      <c r="E12" s="60"/>
      <c r="F12" s="60">
        <f>VLOOKUP(F8,Science!A3:BE32,10,FALSE)</f>
        <v>65</v>
      </c>
      <c r="G12" s="168"/>
      <c r="H12" s="174"/>
      <c r="I12" s="175"/>
    </row>
    <row r="13" spans="2:9" ht="22.5" customHeight="1">
      <c r="B13" s="59" t="s">
        <v>121</v>
      </c>
      <c r="C13" s="60"/>
      <c r="D13" s="60"/>
      <c r="E13" s="60"/>
      <c r="F13" s="60">
        <f>VLOOKUP(F8,Science!A3:BE32,13,FALSE)</f>
        <v>37</v>
      </c>
      <c r="G13" s="168" t="str">
        <f>VLOOKUP(F8,Science!A3:BE32,16,FALSE)</f>
        <v>C</v>
      </c>
      <c r="H13" s="174"/>
      <c r="I13" s="175"/>
    </row>
    <row r="14" spans="2:9" ht="22.5" customHeight="1">
      <c r="B14" s="59" t="s">
        <v>122</v>
      </c>
      <c r="C14" s="60"/>
      <c r="D14" s="60"/>
      <c r="E14" s="60"/>
      <c r="F14" s="60">
        <f>VLOOKUP(F8,Science!A3:BE32,14,FALSE)</f>
        <v>47</v>
      </c>
      <c r="G14" s="168"/>
      <c r="H14" s="174"/>
      <c r="I14" s="175"/>
    </row>
    <row r="15" spans="2:9" ht="22.5" customHeight="1">
      <c r="B15" s="59" t="s">
        <v>123</v>
      </c>
      <c r="C15" s="60">
        <f>VLOOKUP(F8,Science!A3:BE32,17,FALSE)</f>
        <v>0</v>
      </c>
      <c r="D15" s="60">
        <f>VLOOKUP(F8,Science!A3:BE32,18,FALSE)</f>
        <v>0</v>
      </c>
      <c r="E15" s="60"/>
      <c r="F15" s="60">
        <f>VLOOKUP(F8,Science!A3:BE32,19,FALSE)</f>
        <v>0</v>
      </c>
      <c r="G15" s="61" t="str">
        <f>VLOOKUP(F8,Science!A3:BE32,20,FALSE)</f>
        <v>F</v>
      </c>
      <c r="H15" s="174"/>
      <c r="I15" s="175"/>
    </row>
    <row r="16" spans="2:9" ht="22.5" customHeight="1">
      <c r="B16" s="59" t="s">
        <v>125</v>
      </c>
      <c r="C16" s="60"/>
      <c r="D16" s="60">
        <f>VLOOKUP(F8,Science!A3:BE32,21,FALSE)</f>
        <v>0</v>
      </c>
      <c r="E16" s="60">
        <f>VLOOKUP(F8,Science!A3:BE32,22,FALSE)</f>
        <v>2</v>
      </c>
      <c r="F16" s="60">
        <f>VLOOKUP(F8,Science!A3:BE32,23,FALSE)</f>
        <v>2</v>
      </c>
      <c r="G16" s="61" t="str">
        <f>VLOOKUP(F8,Science!A3:BE32,24,FALSE)</f>
        <v>F</v>
      </c>
      <c r="H16" s="174"/>
      <c r="I16" s="175"/>
    </row>
    <row r="17" spans="2:9" ht="22.5" customHeight="1">
      <c r="B17" s="59" t="s">
        <v>127</v>
      </c>
      <c r="C17" s="60">
        <f>VLOOKUP(F8,Science!A3:BE32,25,FALSE)</f>
        <v>0</v>
      </c>
      <c r="D17" s="60">
        <f>VLOOKUP(F8,Science!A3:BE32,26,FALSE)</f>
        <v>0</v>
      </c>
      <c r="E17" s="60"/>
      <c r="F17" s="60">
        <f>VLOOKUP(F8,Science!A3:BE32,27,FALSE)</f>
        <v>0</v>
      </c>
      <c r="G17" s="61" t="str">
        <f>VLOOKUP(F8,Science!A3:BE32,28,FALSE)</f>
        <v>F</v>
      </c>
      <c r="H17" s="174"/>
      <c r="I17" s="175"/>
    </row>
    <row r="18" spans="2:9" ht="22.5" customHeight="1">
      <c r="B18" s="59" t="s">
        <v>124</v>
      </c>
      <c r="C18" s="60">
        <f>VLOOKUP(F8,Science!A3:BE32,29,FALSE)</f>
        <v>54</v>
      </c>
      <c r="D18" s="60">
        <f>VLOOKUP(F8,Science!A3:BE32,30,FALSE)</f>
        <v>17</v>
      </c>
      <c r="E18" s="60"/>
      <c r="F18" s="60">
        <f>VLOOKUP(F8,Science!A3:BE32,31,FALSE)</f>
        <v>71</v>
      </c>
      <c r="G18" s="61" t="str">
        <f>VLOOKUP(F8,Science!A3:BE32,32,FALSE)</f>
        <v>A</v>
      </c>
      <c r="H18" s="174"/>
      <c r="I18" s="175"/>
    </row>
    <row r="19" spans="2:9" ht="23.25" customHeight="1">
      <c r="B19" s="59" t="s">
        <v>129</v>
      </c>
      <c r="C19" s="60">
        <f>VLOOKUP(F8,Science!A3:BE32,33,FALSE)</f>
        <v>13</v>
      </c>
      <c r="D19" s="60">
        <f>VLOOKUP(F8,Science!A3:BE32,34,FALSE)</f>
        <v>11</v>
      </c>
      <c r="E19" s="60">
        <f>VLOOKUP(F8,Science!A3:BE32,35,FALSE)</f>
        <v>20</v>
      </c>
      <c r="F19" s="60">
        <f>VLOOKUP(F8,Science!A3:BE32,36,FALSE)</f>
        <v>44</v>
      </c>
      <c r="G19" s="61" t="str">
        <f>VLOOKUP(F8,Science!A3:BE32,37,FALSE)</f>
        <v>F</v>
      </c>
      <c r="H19" s="174"/>
      <c r="I19" s="175"/>
    </row>
    <row r="20" spans="2:9" ht="23.25" customHeight="1">
      <c r="B20" s="59" t="s">
        <v>130</v>
      </c>
      <c r="C20" s="60">
        <f>VLOOKUP(F8,Science!A3:BE32,38,FALSE)</f>
        <v>7</v>
      </c>
      <c r="D20" s="62">
        <f>VLOOKUP(F8,Science!A3:BE32,39,FALSE)</f>
        <v>8</v>
      </c>
      <c r="E20" s="62">
        <f>VLOOKUP(F8,Science!A3:BE32,40,FALSE)</f>
        <v>20</v>
      </c>
      <c r="F20" s="60">
        <f>VLOOKUP(F8,Science!A3:BE32,41,FALSE)</f>
        <v>35</v>
      </c>
      <c r="G20" s="63" t="str">
        <f>VLOOKUP(F8,Science!A3:BE32,42,FALSE)</f>
        <v>F</v>
      </c>
      <c r="H20" s="174"/>
      <c r="I20" s="175"/>
    </row>
    <row r="21" spans="2:9" ht="23.25" customHeight="1">
      <c r="B21" s="59" t="s">
        <v>131</v>
      </c>
      <c r="C21" s="60">
        <f>VLOOKUP(F8,Science!A3:BE32,43,FALSE)</f>
        <v>0</v>
      </c>
      <c r="D21" s="60">
        <f>VLOOKUP(F8,Science!A3:BE32,44,FALSE)</f>
        <v>0</v>
      </c>
      <c r="E21" s="60">
        <f>VLOOKUP(F8,Science!A3:BE32,45,FALSE)</f>
        <v>0</v>
      </c>
      <c r="F21" s="60">
        <f>VLOOKUP(F8,Science!A3:BE32,46,FALSE)</f>
        <v>0</v>
      </c>
      <c r="G21" s="63" t="str">
        <f>VLOOKUP(F8,Science!A3:BE32,47,FALSE)</f>
        <v>F</v>
      </c>
      <c r="H21" s="174"/>
      <c r="I21" s="175"/>
    </row>
    <row r="22" spans="2:9" ht="23.25" customHeight="1">
      <c r="B22" s="59" t="s">
        <v>222</v>
      </c>
      <c r="C22" s="60">
        <f>VLOOKUP(F8,Science!A3:BE32,48,FALSE)</f>
        <v>0</v>
      </c>
      <c r="D22" s="60">
        <f>VLOOKUP(F8,Science!A3:BE32,49,FALSE)</f>
        <v>0</v>
      </c>
      <c r="E22" s="60">
        <f>VLOOKUP(F8,Science!A3:BE32,50,FALSE)</f>
        <v>0</v>
      </c>
      <c r="F22" s="60">
        <f>VLOOKUP(F8,Science!A3:BE32,51,FALSE)</f>
        <v>0</v>
      </c>
      <c r="G22" s="63" t="str">
        <f>VLOOKUP(F8,Science!A3:BE32,52,FALSE)</f>
        <v>F</v>
      </c>
      <c r="H22" s="174"/>
      <c r="I22" s="175"/>
    </row>
    <row r="23" spans="2:9" ht="18">
      <c r="B23" s="171" t="s">
        <v>156</v>
      </c>
      <c r="C23" s="172"/>
      <c r="D23" s="172"/>
      <c r="E23" s="172"/>
      <c r="F23" s="172"/>
      <c r="G23" s="172"/>
      <c r="H23" s="53"/>
      <c r="I23" s="54"/>
    </row>
    <row r="24" spans="2:9" ht="20.25" customHeight="1">
      <c r="B24" s="169" t="s">
        <v>157</v>
      </c>
      <c r="C24" s="169"/>
      <c r="D24" s="169"/>
      <c r="E24" s="169"/>
      <c r="F24" s="60">
        <f>VLOOKUP(F8,Science!A3:BE32,53,FALSE)</f>
        <v>0</v>
      </c>
      <c r="G24" s="63" t="str">
        <f>VLOOKUP(F8,Science!A3:BE32,54,FALSE)</f>
        <v>F</v>
      </c>
      <c r="H24" s="53"/>
      <c r="I24" s="54"/>
    </row>
    <row r="25" spans="2:9" ht="21.75">
      <c r="B25" s="170" t="s">
        <v>158</v>
      </c>
      <c r="C25" s="170"/>
      <c r="D25" s="170"/>
      <c r="E25" s="170"/>
      <c r="F25" s="90">
        <f>VLOOKUP(F8,Science!A3:BE32,55,FALSE)</f>
        <v>0</v>
      </c>
      <c r="G25" s="97" t="str">
        <f>VLOOKUP(F8,Science!A3:BE32,56,FALSE)</f>
        <v>F</v>
      </c>
      <c r="H25" s="37"/>
      <c r="I25" s="38"/>
    </row>
    <row r="26" spans="2:9">
      <c r="B26" s="45"/>
      <c r="C26" s="37"/>
      <c r="D26" s="37"/>
      <c r="E26" s="37"/>
      <c r="F26" s="37"/>
      <c r="G26" s="37"/>
      <c r="H26" s="37"/>
      <c r="I26" s="38"/>
    </row>
    <row r="27" spans="2:9">
      <c r="B27" s="45"/>
      <c r="C27" s="37"/>
      <c r="D27" s="37"/>
      <c r="E27" s="37"/>
      <c r="F27" s="37"/>
      <c r="G27" s="37"/>
      <c r="H27" s="37"/>
      <c r="I27" s="38"/>
    </row>
    <row r="28" spans="2:9">
      <c r="B28" s="45"/>
      <c r="C28" s="37"/>
      <c r="D28" s="37"/>
      <c r="E28" s="37"/>
      <c r="F28" s="37"/>
      <c r="G28" s="37"/>
      <c r="H28" s="37"/>
      <c r="I28" s="38"/>
    </row>
    <row r="29" spans="2:9" ht="15.75">
      <c r="B29" s="46"/>
      <c r="C29" s="37"/>
      <c r="D29" s="37"/>
      <c r="E29" s="37"/>
      <c r="F29" s="37"/>
      <c r="G29" s="37"/>
      <c r="H29" s="37"/>
      <c r="I29" s="38"/>
    </row>
    <row r="30" spans="2:9" ht="15.75">
      <c r="B30" s="47" t="s">
        <v>128</v>
      </c>
      <c r="C30" s="51"/>
      <c r="D30" s="51"/>
      <c r="E30" s="37"/>
      <c r="F30" s="37"/>
      <c r="G30" s="37"/>
      <c r="H30" s="164" t="s">
        <v>144</v>
      </c>
      <c r="I30" s="165"/>
    </row>
    <row r="31" spans="2:9" ht="15.75" thickBot="1">
      <c r="B31" s="48"/>
      <c r="C31" s="163" t="s">
        <v>142</v>
      </c>
      <c r="D31" s="163"/>
      <c r="E31" s="163"/>
      <c r="F31" s="163"/>
      <c r="G31" s="163"/>
      <c r="H31" s="49"/>
      <c r="I31" s="50"/>
    </row>
  </sheetData>
  <mergeCells count="16">
    <mergeCell ref="C7:G7"/>
    <mergeCell ref="H11:H22"/>
    <mergeCell ref="I11:I22"/>
    <mergeCell ref="B2:I2"/>
    <mergeCell ref="B3:I3"/>
    <mergeCell ref="B4:I4"/>
    <mergeCell ref="B5:I5"/>
    <mergeCell ref="C6:I6"/>
    <mergeCell ref="C31:G31"/>
    <mergeCell ref="H30:I30"/>
    <mergeCell ref="D8:E8"/>
    <mergeCell ref="G11:G12"/>
    <mergeCell ref="G13:G14"/>
    <mergeCell ref="B24:E24"/>
    <mergeCell ref="B25:E25"/>
    <mergeCell ref="B23:G23"/>
  </mergeCells>
  <pageMargins left="0.2" right="0.2" top="0.25" bottom="0.25" header="0.3" footer="0.3"/>
  <pageSetup paperSize="11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1"/>
  <sheetViews>
    <sheetView zoomScaleNormal="100" zoomScaleSheetLayoutView="100" zoomScalePageLayoutView="85" workbookViewId="0">
      <selection activeCell="F10" sqref="F10:G10"/>
    </sheetView>
  </sheetViews>
  <sheetFormatPr defaultRowHeight="15"/>
  <cols>
    <col min="2" max="2" width="24.5703125" bestFit="1" customWidth="1"/>
    <col min="3" max="3" width="5.42578125" customWidth="1"/>
    <col min="4" max="4" width="6.28515625" customWidth="1"/>
    <col min="5" max="5" width="5.85546875" customWidth="1"/>
    <col min="6" max="6" width="8.85546875" customWidth="1"/>
    <col min="7" max="7" width="11" bestFit="1" customWidth="1"/>
    <col min="8" max="8" width="10.5703125" customWidth="1"/>
    <col min="9" max="9" width="11.7109375" customWidth="1"/>
  </cols>
  <sheetData>
    <row r="1" spans="2:9" ht="15.75" thickBot="1"/>
    <row r="2" spans="2:9" ht="44.25">
      <c r="B2" s="191" t="s">
        <v>105</v>
      </c>
      <c r="C2" s="192"/>
      <c r="D2" s="192"/>
      <c r="E2" s="192"/>
      <c r="F2" s="192"/>
      <c r="G2" s="192"/>
      <c r="H2" s="192"/>
      <c r="I2" s="193"/>
    </row>
    <row r="3" spans="2:9" ht="21">
      <c r="B3" s="179" t="s">
        <v>188</v>
      </c>
      <c r="C3" s="180"/>
      <c r="D3" s="180"/>
      <c r="E3" s="180"/>
      <c r="F3" s="180"/>
      <c r="G3" s="180"/>
      <c r="H3" s="180"/>
      <c r="I3" s="181"/>
    </row>
    <row r="4" spans="2:9" ht="25.5">
      <c r="B4" s="182" t="s">
        <v>183</v>
      </c>
      <c r="C4" s="183"/>
      <c r="D4" s="183"/>
      <c r="E4" s="183"/>
      <c r="F4" s="183"/>
      <c r="G4" s="183"/>
      <c r="H4" s="183"/>
      <c r="I4" s="184"/>
    </row>
    <row r="5" spans="2:9" ht="31.5">
      <c r="B5" s="185" t="s">
        <v>106</v>
      </c>
      <c r="C5" s="186"/>
      <c r="D5" s="186"/>
      <c r="E5" s="186"/>
      <c r="F5" s="186"/>
      <c r="G5" s="186"/>
      <c r="H5" s="186"/>
      <c r="I5" s="187"/>
    </row>
    <row r="6" spans="2:9" ht="27.75">
      <c r="B6" s="94" t="s">
        <v>107</v>
      </c>
      <c r="C6" s="194" t="e">
        <f>VLOOKUP(F8,Humanitis!A3:BE136,2,FALSE)</f>
        <v>#N/A</v>
      </c>
      <c r="D6" s="195"/>
      <c r="E6" s="195"/>
      <c r="F6" s="195"/>
      <c r="G6" s="195"/>
      <c r="H6" s="195"/>
      <c r="I6" s="196"/>
    </row>
    <row r="7" spans="2:9" ht="15.75" thickBot="1">
      <c r="B7" s="36"/>
      <c r="C7" s="173"/>
      <c r="D7" s="173"/>
      <c r="E7" s="173"/>
      <c r="F7" s="173"/>
      <c r="G7" s="173"/>
      <c r="H7" s="37"/>
      <c r="I7" s="38"/>
    </row>
    <row r="8" spans="2:9" ht="20.25" thickBot="1">
      <c r="B8" s="94" t="s">
        <v>108</v>
      </c>
      <c r="C8" s="39" t="s">
        <v>143</v>
      </c>
      <c r="D8" s="166" t="s">
        <v>109</v>
      </c>
      <c r="E8" s="167"/>
      <c r="F8" s="64">
        <v>2</v>
      </c>
      <c r="G8" s="95" t="s">
        <v>110</v>
      </c>
      <c r="H8" s="42" t="s">
        <v>132</v>
      </c>
      <c r="I8" s="43"/>
    </row>
    <row r="9" spans="2:9">
      <c r="B9" s="44"/>
      <c r="C9" s="37"/>
      <c r="D9" s="37"/>
      <c r="E9" s="37"/>
      <c r="F9" s="37"/>
      <c r="G9" s="37"/>
      <c r="H9" s="37"/>
      <c r="I9" s="38"/>
    </row>
    <row r="10" spans="2:9" ht="63" customHeight="1">
      <c r="B10" s="55" t="s">
        <v>111</v>
      </c>
      <c r="C10" s="56" t="s">
        <v>112</v>
      </c>
      <c r="D10" s="56" t="s">
        <v>113</v>
      </c>
      <c r="E10" s="56" t="s">
        <v>114</v>
      </c>
      <c r="F10" s="57" t="s">
        <v>115</v>
      </c>
      <c r="G10" s="115" t="s">
        <v>116</v>
      </c>
      <c r="H10" s="57" t="s">
        <v>117</v>
      </c>
      <c r="I10" s="58" t="s">
        <v>118</v>
      </c>
    </row>
    <row r="11" spans="2:9" ht="24.75" customHeight="1">
      <c r="B11" s="59" t="s">
        <v>119</v>
      </c>
      <c r="C11" s="60" t="e">
        <f>VLOOKUP(F8,Humanitis!A3:BE136,3,FALSE)</f>
        <v>#N/A</v>
      </c>
      <c r="D11" s="60" t="e">
        <f>VLOOKUP(F8,Humanitis!A3:BE136,4,FALSE)</f>
        <v>#N/A</v>
      </c>
      <c r="E11" s="60"/>
      <c r="F11" s="60" t="e">
        <f>VLOOKUP(F8,Humanitis!A3:BE136,5,FALSE)</f>
        <v>#N/A</v>
      </c>
      <c r="G11" s="168" t="e">
        <f>VLOOKUP(F8,Humanitis!A3:BE136,12,FALSE)</f>
        <v>#N/A</v>
      </c>
      <c r="H11" s="174" t="e">
        <f>VLOOKUP(F8,Humanitis!A3:BE136,54,FALSE)</f>
        <v>#N/A</v>
      </c>
      <c r="I11" s="175" t="e">
        <f>VLOOKUP(F8,Humanitis!A3:BE136,56,FALSE)</f>
        <v>#N/A</v>
      </c>
    </row>
    <row r="12" spans="2:9" ht="24.75" customHeight="1">
      <c r="B12" s="59" t="s">
        <v>120</v>
      </c>
      <c r="C12" s="60" t="e">
        <f>VLOOKUP(F8,Humanitis!A3:BE136,6,FALSE)</f>
        <v>#N/A</v>
      </c>
      <c r="D12" s="60" t="e">
        <f>VLOOKUP(F8,Humanitis!A3:BE136,7,FALSE)</f>
        <v>#N/A</v>
      </c>
      <c r="E12" s="60"/>
      <c r="F12" s="60" t="e">
        <f>VLOOKUP(F8,Humanitis!A3:BE136,10,FALSE)</f>
        <v>#N/A</v>
      </c>
      <c r="G12" s="168"/>
      <c r="H12" s="174"/>
      <c r="I12" s="175"/>
    </row>
    <row r="13" spans="2:9" ht="24.75" customHeight="1">
      <c r="B13" s="59" t="s">
        <v>121</v>
      </c>
      <c r="C13" s="60"/>
      <c r="D13" s="60"/>
      <c r="E13" s="60"/>
      <c r="F13" s="60" t="e">
        <f>VLOOKUP(F8,Humanitis!A3:BE136,13,FALSE)</f>
        <v>#N/A</v>
      </c>
      <c r="G13" s="168" t="e">
        <f>VLOOKUP(F8,Humanitis!A3:BE136,16,FALSE)</f>
        <v>#N/A</v>
      </c>
      <c r="H13" s="174"/>
      <c r="I13" s="175"/>
    </row>
    <row r="14" spans="2:9" ht="24.75" customHeight="1">
      <c r="B14" s="59" t="s">
        <v>122</v>
      </c>
      <c r="C14" s="60"/>
      <c r="D14" s="60"/>
      <c r="E14" s="60"/>
      <c r="F14" s="60" t="e">
        <f>VLOOKUP(F8,Humanitis!A3:BE136,14,FALSE)</f>
        <v>#N/A</v>
      </c>
      <c r="G14" s="168"/>
      <c r="H14" s="174"/>
      <c r="I14" s="175"/>
    </row>
    <row r="15" spans="2:9" ht="24.75" customHeight="1">
      <c r="B15" s="59" t="s">
        <v>123</v>
      </c>
      <c r="C15" s="60" t="e">
        <f>VLOOKUP(F8,Humanitis!A3:BE136,17,FALSE)</f>
        <v>#N/A</v>
      </c>
      <c r="D15" s="60" t="e">
        <f>VLOOKUP(F8,Humanitis!A3:BE136,18,FALSE)</f>
        <v>#N/A</v>
      </c>
      <c r="E15" s="60"/>
      <c r="F15" s="60" t="e">
        <f>VLOOKUP(F8,Humanitis!A3:BE136,19,FALSE)</f>
        <v>#N/A</v>
      </c>
      <c r="G15" s="96" t="e">
        <f>VLOOKUP(F8,Humanitis!A3:BE136,20,FALSE)</f>
        <v>#N/A</v>
      </c>
      <c r="H15" s="174"/>
      <c r="I15" s="175"/>
    </row>
    <row r="16" spans="2:9" ht="24.75" customHeight="1">
      <c r="B16" s="59" t="s">
        <v>125</v>
      </c>
      <c r="C16" s="60"/>
      <c r="D16" s="60" t="e">
        <f>VLOOKUP(F8,Humanitis!A3:BE136,21,FALSE)</f>
        <v>#N/A</v>
      </c>
      <c r="E16" s="60" t="e">
        <f>VLOOKUP(F8,Humanitis!A3:BE136,22,FALSE)</f>
        <v>#N/A</v>
      </c>
      <c r="F16" s="60" t="e">
        <f>VLOOKUP(F8,Humanitis!A3:BE136,23,FALSE)</f>
        <v>#N/A</v>
      </c>
      <c r="G16" s="96" t="e">
        <f>VLOOKUP(F8,Humanitis!A3:BE136,24,FALSE)</f>
        <v>#N/A</v>
      </c>
      <c r="H16" s="174"/>
      <c r="I16" s="175"/>
    </row>
    <row r="17" spans="2:9" ht="24.75" customHeight="1">
      <c r="B17" s="59" t="s">
        <v>133</v>
      </c>
      <c r="C17" s="60" t="e">
        <f>VLOOKUP(F8,Humanitis!A3:BE136,25,FALSE)</f>
        <v>#N/A</v>
      </c>
      <c r="D17" s="60" t="e">
        <f>VLOOKUP(F8,Humanitis!A3:BE136,26,FALSE)</f>
        <v>#N/A</v>
      </c>
      <c r="E17" s="60"/>
      <c r="F17" s="60" t="e">
        <f>VLOOKUP(F8,Humanitis!A3:BE136,27,FALSE)</f>
        <v>#N/A</v>
      </c>
      <c r="G17" s="96" t="e">
        <f>VLOOKUP(F8,Humanitis!A3:BE136,28,FALSE)</f>
        <v>#N/A</v>
      </c>
      <c r="H17" s="174"/>
      <c r="I17" s="175"/>
    </row>
    <row r="18" spans="2:9" ht="24.75" customHeight="1">
      <c r="B18" s="59" t="s">
        <v>124</v>
      </c>
      <c r="C18" s="60" t="e">
        <f>VLOOKUP(F8,Humanitis!A3:BE136,29,FALSE)</f>
        <v>#N/A</v>
      </c>
      <c r="D18" s="60" t="e">
        <f>VLOOKUP(F8,Humanitis!A3:BE136,30,FALSE)</f>
        <v>#N/A</v>
      </c>
      <c r="E18" s="60"/>
      <c r="F18" s="60" t="e">
        <f>VLOOKUP(F8,Humanitis!A3:BE136,31,FALSE)</f>
        <v>#N/A</v>
      </c>
      <c r="G18" s="96" t="e">
        <f>VLOOKUP(F8,Humanitis!A3:BE136,32,FALSE)</f>
        <v>#N/A</v>
      </c>
      <c r="H18" s="174"/>
      <c r="I18" s="175"/>
    </row>
    <row r="19" spans="2:9" ht="24.75" customHeight="1">
      <c r="B19" s="59" t="s">
        <v>134</v>
      </c>
      <c r="C19" s="60" t="e">
        <f>VLOOKUP(F8,Humanitis!A3:BE136,33,FALSE)</f>
        <v>#N/A</v>
      </c>
      <c r="D19" s="60" t="e">
        <f>VLOOKUP(F8,Humanitis!A3:BE136,34,FALSE)</f>
        <v>#N/A</v>
      </c>
      <c r="E19" s="60"/>
      <c r="F19" s="60" t="e">
        <f>VLOOKUP(F8,Humanitis!A3:BE136,35,FALSE)</f>
        <v>#N/A</v>
      </c>
      <c r="G19" s="96" t="e">
        <f>VLOOKUP(F8,Humanitis!A3:BE136,36,FALSE)</f>
        <v>#N/A</v>
      </c>
      <c r="H19" s="174"/>
      <c r="I19" s="175"/>
    </row>
    <row r="20" spans="2:9" ht="24.75" customHeight="1">
      <c r="B20" s="59" t="s">
        <v>135</v>
      </c>
      <c r="C20" s="60" t="e">
        <f>VLOOKUP(F8,Humanitis!A3:BE136,37,FALSE)</f>
        <v>#N/A</v>
      </c>
      <c r="D20" s="62" t="e">
        <f>VLOOKUP(F8,Humanitis!A3:BE136,38,FALSE)</f>
        <v>#N/A</v>
      </c>
      <c r="E20" s="62"/>
      <c r="F20" s="60" t="e">
        <f>VLOOKUP(F8,Humanitis!A3:BE136,39,FALSE)</f>
        <v>#N/A</v>
      </c>
      <c r="G20" s="63" t="e">
        <f>VLOOKUP(F8,Humanitis!A3:BE136,40,FALSE)</f>
        <v>#N/A</v>
      </c>
      <c r="H20" s="174"/>
      <c r="I20" s="175"/>
    </row>
    <row r="21" spans="2:9" ht="24.75" customHeight="1">
      <c r="B21" s="59" t="s">
        <v>136</v>
      </c>
      <c r="C21" s="60" t="e">
        <f>VLOOKUP(F8,Humanitis!A3:BE136,41,FALSE)</f>
        <v>#N/A</v>
      </c>
      <c r="D21" s="60" t="e">
        <f>VLOOKUP(F8,Humanitis!A3:BE136,42,FALSE)</f>
        <v>#N/A</v>
      </c>
      <c r="E21" s="60"/>
      <c r="F21" s="60" t="e">
        <f>VLOOKUP(F8,Humanitis!A3:BE136,43,FALSE)</f>
        <v>#N/A</v>
      </c>
      <c r="G21" s="63" t="e">
        <f>VLOOKUP(F8,Humanitis!A3:BE136,44,FALSE)</f>
        <v>#N/A</v>
      </c>
      <c r="H21" s="174"/>
      <c r="I21" s="175"/>
    </row>
    <row r="22" spans="2:9" ht="24.75" customHeight="1">
      <c r="B22" s="59" t="s">
        <v>137</v>
      </c>
      <c r="C22" s="60" t="e">
        <f>VLOOKUP(F8,Humanitis!A3:BE136,45,FALSE)</f>
        <v>#N/A</v>
      </c>
      <c r="D22" s="60" t="e">
        <f>VLOOKUP(F8,Humanitis!A3:BE136,46,FALSE)</f>
        <v>#N/A</v>
      </c>
      <c r="E22" s="60" t="e">
        <f>VLOOKUP(F8,Humanitis!A3:BE136,47,FALSE)</f>
        <v>#N/A</v>
      </c>
      <c r="F22" s="60" t="e">
        <f>VLOOKUP(F8,Humanitis!A3:BE136,48,FALSE)</f>
        <v>#N/A</v>
      </c>
      <c r="G22" s="63" t="e">
        <f>VLOOKUP(F8,Humanitis!A3:BE136,49,FALSE)</f>
        <v>#N/A</v>
      </c>
      <c r="H22" s="174"/>
      <c r="I22" s="175"/>
    </row>
    <row r="23" spans="2:9" ht="24.75" customHeight="1">
      <c r="B23" s="171" t="s">
        <v>156</v>
      </c>
      <c r="C23" s="172"/>
      <c r="D23" s="172"/>
      <c r="E23" s="172"/>
      <c r="F23" s="172"/>
      <c r="G23" s="172"/>
      <c r="H23" s="53"/>
      <c r="I23" s="54"/>
    </row>
    <row r="24" spans="2:9" ht="24.75" customHeight="1">
      <c r="B24" s="197" t="s">
        <v>157</v>
      </c>
      <c r="C24" s="169"/>
      <c r="D24" s="169"/>
      <c r="E24" s="169"/>
      <c r="F24" s="60" t="e">
        <f>VLOOKUP(F8,Humanitis!A3:BE110,50,FALSE)</f>
        <v>#N/A</v>
      </c>
      <c r="G24" s="63" t="e">
        <f>VLOOKUP(F8,Humanitis!A3:BE110,51,FALSE)</f>
        <v>#N/A</v>
      </c>
      <c r="H24" s="53"/>
      <c r="I24" s="54"/>
    </row>
    <row r="25" spans="2:9" ht="24.75" customHeight="1">
      <c r="B25" s="198" t="s">
        <v>158</v>
      </c>
      <c r="C25" s="170"/>
      <c r="D25" s="170"/>
      <c r="E25" s="170"/>
      <c r="F25" s="90" t="e">
        <f>VLOOKUP(F8,Humanitis!A3:BE110,52,FALSE)</f>
        <v>#N/A</v>
      </c>
      <c r="G25" s="97" t="e">
        <f>VLOOKUP(F8,Humanitis!A3:BE110,53,FALSE)</f>
        <v>#N/A</v>
      </c>
      <c r="H25" s="37"/>
      <c r="I25" s="38"/>
    </row>
    <row r="26" spans="2:9" ht="21.75">
      <c r="B26" s="102"/>
      <c r="C26" s="99"/>
      <c r="D26" s="99"/>
      <c r="E26" s="99"/>
      <c r="F26" s="100"/>
      <c r="G26" s="101"/>
      <c r="H26" s="37"/>
      <c r="I26" s="38"/>
    </row>
    <row r="27" spans="2:9" ht="21.75">
      <c r="B27" s="102"/>
      <c r="C27" s="99"/>
      <c r="D27" s="99"/>
      <c r="E27" s="99"/>
      <c r="F27" s="100"/>
      <c r="G27" s="101"/>
      <c r="H27" s="37"/>
      <c r="I27" s="38"/>
    </row>
    <row r="28" spans="2:9">
      <c r="B28" s="45"/>
      <c r="C28" s="37"/>
      <c r="D28" s="37"/>
      <c r="E28" s="37"/>
      <c r="F28" s="37"/>
      <c r="G28" s="37"/>
      <c r="H28" s="37"/>
      <c r="I28" s="38"/>
    </row>
    <row r="29" spans="2:9" ht="15.75">
      <c r="B29" s="46"/>
      <c r="C29" s="37"/>
      <c r="D29" s="37"/>
      <c r="E29" s="37"/>
      <c r="F29" s="37"/>
      <c r="G29" s="37"/>
      <c r="H29" s="37"/>
      <c r="I29" s="38"/>
    </row>
    <row r="30" spans="2:9" ht="15.75">
      <c r="B30" s="47" t="s">
        <v>128</v>
      </c>
      <c r="C30" s="51"/>
      <c r="D30" s="51"/>
      <c r="E30" s="37"/>
      <c r="F30" s="37"/>
      <c r="G30" s="37"/>
      <c r="H30" s="164" t="s">
        <v>144</v>
      </c>
      <c r="I30" s="165"/>
    </row>
    <row r="31" spans="2:9" ht="15.75" thickBot="1">
      <c r="B31" s="48"/>
      <c r="C31" s="163" t="s">
        <v>142</v>
      </c>
      <c r="D31" s="163"/>
      <c r="E31" s="163"/>
      <c r="F31" s="163"/>
      <c r="G31" s="163"/>
      <c r="H31" s="49"/>
      <c r="I31" s="50"/>
    </row>
  </sheetData>
  <mergeCells count="16">
    <mergeCell ref="C31:G31"/>
    <mergeCell ref="H30:I30"/>
    <mergeCell ref="B2:I2"/>
    <mergeCell ref="B3:I3"/>
    <mergeCell ref="B4:I4"/>
    <mergeCell ref="B5:I5"/>
    <mergeCell ref="C6:I6"/>
    <mergeCell ref="C7:G7"/>
    <mergeCell ref="D8:E8"/>
    <mergeCell ref="G11:G12"/>
    <mergeCell ref="H11:H22"/>
    <mergeCell ref="I11:I22"/>
    <mergeCell ref="G13:G14"/>
    <mergeCell ref="B23:G23"/>
    <mergeCell ref="B24:E24"/>
    <mergeCell ref="B25:E25"/>
  </mergeCells>
  <pageMargins left="0.25" right="0.25" top="0.25" bottom="0.25" header="0.3" footer="0.3"/>
  <pageSetup paperSize="11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1"/>
  <sheetViews>
    <sheetView workbookViewId="0">
      <selection activeCell="B3" sqref="B3:I3"/>
    </sheetView>
  </sheetViews>
  <sheetFormatPr defaultRowHeight="15"/>
  <cols>
    <col min="2" max="2" width="24.5703125" bestFit="1" customWidth="1"/>
    <col min="3" max="3" width="5.42578125" customWidth="1"/>
    <col min="4" max="4" width="5.28515625" customWidth="1"/>
    <col min="5" max="5" width="4.7109375" customWidth="1"/>
    <col min="6" max="6" width="8.85546875" customWidth="1"/>
    <col min="7" max="7" width="11" bestFit="1" customWidth="1"/>
    <col min="8" max="8" width="10.5703125" customWidth="1"/>
    <col min="9" max="9" width="11.7109375" customWidth="1"/>
  </cols>
  <sheetData>
    <row r="1" spans="2:9" ht="15.75" thickBot="1"/>
    <row r="2" spans="2:9" ht="44.25">
      <c r="B2" s="199" t="s">
        <v>189</v>
      </c>
      <c r="C2" s="192"/>
      <c r="D2" s="192"/>
      <c r="E2" s="192"/>
      <c r="F2" s="192"/>
      <c r="G2" s="192"/>
      <c r="H2" s="192"/>
      <c r="I2" s="193"/>
    </row>
    <row r="3" spans="2:9" ht="21">
      <c r="B3" s="179" t="s">
        <v>221</v>
      </c>
      <c r="C3" s="180"/>
      <c r="D3" s="180"/>
      <c r="E3" s="180"/>
      <c r="F3" s="180"/>
      <c r="G3" s="180"/>
      <c r="H3" s="180"/>
      <c r="I3" s="181"/>
    </row>
    <row r="4" spans="2:9" ht="25.5">
      <c r="B4" s="182" t="s">
        <v>183</v>
      </c>
      <c r="C4" s="183"/>
      <c r="D4" s="183"/>
      <c r="E4" s="183"/>
      <c r="F4" s="183"/>
      <c r="G4" s="183"/>
      <c r="H4" s="183"/>
      <c r="I4" s="184"/>
    </row>
    <row r="5" spans="2:9" ht="31.5">
      <c r="B5" s="185" t="s">
        <v>106</v>
      </c>
      <c r="C5" s="186"/>
      <c r="D5" s="186"/>
      <c r="E5" s="186"/>
      <c r="F5" s="186"/>
      <c r="G5" s="186"/>
      <c r="H5" s="186"/>
      <c r="I5" s="187"/>
    </row>
    <row r="6" spans="2:9" ht="27.75">
      <c r="B6" s="74" t="s">
        <v>107</v>
      </c>
      <c r="C6" s="194" t="str">
        <f ca="1">VLOOKUP(F8,Business!A3:BE10,2,FALSE)</f>
        <v xml:space="preserve"> মোসাঃ আনিসা</v>
      </c>
      <c r="D6" s="195"/>
      <c r="E6" s="195"/>
      <c r="F6" s="195"/>
      <c r="G6" s="195"/>
      <c r="H6" s="195"/>
      <c r="I6" s="196"/>
    </row>
    <row r="7" spans="2:9" ht="15.75" thickBot="1">
      <c r="B7" s="36"/>
      <c r="C7" s="173"/>
      <c r="D7" s="173"/>
      <c r="E7" s="173"/>
      <c r="F7" s="173"/>
      <c r="G7" s="173"/>
      <c r="H7" s="37"/>
      <c r="I7" s="38"/>
    </row>
    <row r="8" spans="2:9" ht="20.25" thickBot="1">
      <c r="B8" s="74" t="s">
        <v>108</v>
      </c>
      <c r="C8" s="39" t="s">
        <v>143</v>
      </c>
      <c r="D8" s="166" t="s">
        <v>109</v>
      </c>
      <c r="E8" s="167"/>
      <c r="F8" s="64">
        <v>1</v>
      </c>
      <c r="G8" s="75" t="s">
        <v>110</v>
      </c>
      <c r="H8" s="42" t="s">
        <v>138</v>
      </c>
      <c r="I8" s="43"/>
    </row>
    <row r="9" spans="2:9">
      <c r="B9" s="44"/>
      <c r="C9" s="37"/>
      <c r="D9" s="37"/>
      <c r="E9" s="37"/>
      <c r="F9" s="37"/>
      <c r="G9" s="37"/>
      <c r="H9" s="37"/>
      <c r="I9" s="38"/>
    </row>
    <row r="10" spans="2:9" ht="63" customHeight="1">
      <c r="B10" s="55" t="s">
        <v>111</v>
      </c>
      <c r="C10" s="56" t="s">
        <v>112</v>
      </c>
      <c r="D10" s="56" t="s">
        <v>113</v>
      </c>
      <c r="E10" s="56" t="s">
        <v>114</v>
      </c>
      <c r="F10" s="57" t="s">
        <v>115</v>
      </c>
      <c r="G10" s="115" t="s">
        <v>116</v>
      </c>
      <c r="H10" s="57" t="s">
        <v>117</v>
      </c>
      <c r="I10" s="58" t="s">
        <v>118</v>
      </c>
    </row>
    <row r="11" spans="2:9" ht="23.25" customHeight="1">
      <c r="B11" s="59" t="s">
        <v>119</v>
      </c>
      <c r="C11" s="60">
        <f ca="1">VLOOKUP(F8,Business!A3:BE10,3,FALSE)</f>
        <v>60</v>
      </c>
      <c r="D11" s="60">
        <f ca="1">VLOOKUP(F8,Business!A3:BE10,4,FALSE)</f>
        <v>18</v>
      </c>
      <c r="E11" s="60"/>
      <c r="F11" s="60">
        <f ca="1">VLOOKUP(F8,Business!A3:BE10,5,FALSE)</f>
        <v>78</v>
      </c>
      <c r="G11" s="168" t="str">
        <f ca="1">VLOOKUP(F8,Business!A3:BE10,12,FALSE)</f>
        <v>A</v>
      </c>
      <c r="H11" s="174">
        <f ca="1">VLOOKUP(F8,Business!A3:BE10,54,FALSE)</f>
        <v>769</v>
      </c>
      <c r="I11" s="175">
        <f ca="1">VLOOKUP(F8,Business!A3:BE10,56,FALSE)</f>
        <v>3.7222222222222223</v>
      </c>
    </row>
    <row r="12" spans="2:9" ht="23.25" customHeight="1">
      <c r="B12" s="59" t="s">
        <v>120</v>
      </c>
      <c r="C12" s="60">
        <f ca="1">VLOOKUP(F8,Business!A3:BE10,6,FALSE)</f>
        <v>61</v>
      </c>
      <c r="D12" s="60">
        <f ca="1">VLOOKUP(F8,Business!A3:BE10,7,FALSE)</f>
        <v>19</v>
      </c>
      <c r="E12" s="60"/>
      <c r="F12" s="60">
        <f ca="1">VLOOKUP(F8,Business!A3:BE10,10,FALSE)</f>
        <v>80</v>
      </c>
      <c r="G12" s="168"/>
      <c r="H12" s="174"/>
      <c r="I12" s="175"/>
    </row>
    <row r="13" spans="2:9" ht="23.25" customHeight="1">
      <c r="B13" s="59" t="s">
        <v>121</v>
      </c>
      <c r="C13" s="60"/>
      <c r="D13" s="60"/>
      <c r="E13" s="60"/>
      <c r="F13" s="60">
        <f ca="1">VLOOKUP(F8,Business!A3:BE10,13,FALSE)</f>
        <v>73</v>
      </c>
      <c r="G13" s="168" t="str">
        <f ca="1">VLOOKUP(F8,Business!A3:BE10,16,FALSE)</f>
        <v>A-</v>
      </c>
      <c r="H13" s="174"/>
      <c r="I13" s="175"/>
    </row>
    <row r="14" spans="2:9" ht="23.25" customHeight="1">
      <c r="B14" s="59" t="s">
        <v>122</v>
      </c>
      <c r="C14" s="60"/>
      <c r="D14" s="60"/>
      <c r="E14" s="60"/>
      <c r="F14" s="60">
        <f ca="1">VLOOKUP(F8,Business!A3:BE10,14,FALSE)</f>
        <v>60</v>
      </c>
      <c r="G14" s="168"/>
      <c r="H14" s="174"/>
      <c r="I14" s="175"/>
    </row>
    <row r="15" spans="2:9" ht="23.25" customHeight="1">
      <c r="B15" s="59" t="s">
        <v>123</v>
      </c>
      <c r="C15" s="60">
        <f ca="1">VLOOKUP(F8,Business!A3:BE10,17,FALSE)</f>
        <v>42</v>
      </c>
      <c r="D15" s="60">
        <f ca="1">VLOOKUP(F8,Business!A3:BE10,18,FALSE)</f>
        <v>18</v>
      </c>
      <c r="E15" s="60"/>
      <c r="F15" s="60">
        <f ca="1">VLOOKUP(F8,Business!A3:BE10,19,FALSE)</f>
        <v>60</v>
      </c>
      <c r="G15" s="76" t="str">
        <f ca="1">VLOOKUP(F8,Business!A3:BE10,20,FALSE)</f>
        <v>A-</v>
      </c>
      <c r="H15" s="174"/>
      <c r="I15" s="175"/>
    </row>
    <row r="16" spans="2:9" ht="23.25" customHeight="1">
      <c r="B16" s="59" t="s">
        <v>125</v>
      </c>
      <c r="C16" s="60"/>
      <c r="D16" s="60">
        <f ca="1">VLOOKUP(F8,Business!A3:BE10,21,FALSE)</f>
        <v>12</v>
      </c>
      <c r="E16" s="60">
        <f ca="1">VLOOKUP(F8,Business!A3:BE10,22,FALSE)</f>
        <v>20</v>
      </c>
      <c r="F16" s="60">
        <f ca="1">VLOOKUP(F8,Business!A3:BE10,23,FALSE)</f>
        <v>32</v>
      </c>
      <c r="G16" s="76" t="str">
        <f ca="1">VLOOKUP(F8,Business!A3:BE10,24,FALSE)</f>
        <v>A-</v>
      </c>
      <c r="H16" s="174"/>
      <c r="I16" s="175"/>
    </row>
    <row r="17" spans="2:9" ht="23.25" customHeight="1">
      <c r="B17" s="59" t="s">
        <v>139</v>
      </c>
      <c r="C17" s="60">
        <f ca="1">VLOOKUP(F8,Business!A3:BE10,25,FALSE)</f>
        <v>24</v>
      </c>
      <c r="D17" s="60">
        <f ca="1">VLOOKUP(F8,Business!A3:BE10,26,FALSE)</f>
        <v>20</v>
      </c>
      <c r="E17" s="60"/>
      <c r="F17" s="60">
        <f ca="1">VLOOKUP(F8,Business!A3:BE10,27,FALSE)</f>
        <v>44</v>
      </c>
      <c r="G17" s="76" t="str">
        <f ca="1">VLOOKUP(F8,Business!A3:BE10,28,FALSE)</f>
        <v>C</v>
      </c>
      <c r="H17" s="174"/>
      <c r="I17" s="175"/>
    </row>
    <row r="18" spans="2:9" ht="23.25" customHeight="1">
      <c r="B18" s="59" t="s">
        <v>124</v>
      </c>
      <c r="C18" s="60">
        <f ca="1">VLOOKUP(F8,Business!A3:BE10,29,FALSE)</f>
        <v>56</v>
      </c>
      <c r="D18" s="60">
        <f ca="1">VLOOKUP(F8,Business!A3:BE10,30,FALSE)</f>
        <v>22</v>
      </c>
      <c r="E18" s="60"/>
      <c r="F18" s="60">
        <f ca="1">VLOOKUP(F8,Business!A3:BE10,31,FALSE)</f>
        <v>78</v>
      </c>
      <c r="G18" s="76" t="str">
        <f ca="1">VLOOKUP(F8,Business!A3:BE10,32,FALSE)</f>
        <v>A</v>
      </c>
      <c r="H18" s="174"/>
      <c r="I18" s="175"/>
    </row>
    <row r="19" spans="2:9" ht="23.25" customHeight="1">
      <c r="B19" s="59" t="s">
        <v>134</v>
      </c>
      <c r="C19" s="60">
        <f ca="1">VLOOKUP(F8,Business!A3:BE10,33,FALSE)</f>
        <v>61</v>
      </c>
      <c r="D19" s="60">
        <f ca="1">VLOOKUP(F8,Business!A3:BE10,34,FALSE)</f>
        <v>21</v>
      </c>
      <c r="E19" s="60"/>
      <c r="F19" s="60">
        <f ca="1">VLOOKUP(F8,Business!A3:BE10,35,FALSE)</f>
        <v>82</v>
      </c>
      <c r="G19" s="76" t="str">
        <f ca="1">VLOOKUP(F8,Business!A3:BE10,36,FALSE)</f>
        <v>A+</v>
      </c>
      <c r="H19" s="174"/>
      <c r="I19" s="175"/>
    </row>
    <row r="20" spans="2:9" ht="23.25" customHeight="1">
      <c r="B20" s="59" t="s">
        <v>140</v>
      </c>
      <c r="C20" s="60">
        <f ca="1">VLOOKUP(F8,Business!A3:BE10,37,FALSE)</f>
        <v>44</v>
      </c>
      <c r="D20" s="62">
        <f ca="1">VLOOKUP(F8,Business!A3:BE10,38,FALSE)</f>
        <v>10</v>
      </c>
      <c r="E20" s="62"/>
      <c r="F20" s="60">
        <f ca="1">VLOOKUP(F8,Business!A3:BE10,39,FALSE)</f>
        <v>54</v>
      </c>
      <c r="G20" s="63" t="str">
        <f ca="1">VLOOKUP(F8,Business!A3:BE10,40,FALSE)</f>
        <v>B</v>
      </c>
      <c r="H20" s="174"/>
      <c r="I20" s="175"/>
    </row>
    <row r="21" spans="2:9" ht="23.25" customHeight="1">
      <c r="B21" s="59" t="s">
        <v>141</v>
      </c>
      <c r="C21" s="60">
        <f ca="1">VLOOKUP(F8,Business!A3:BE10,41,FALSE)</f>
        <v>48</v>
      </c>
      <c r="D21" s="60">
        <f ca="1">VLOOKUP(F8,Business!A3:BE10,42,FALSE)</f>
        <v>17</v>
      </c>
      <c r="E21" s="60"/>
      <c r="F21" s="60">
        <f ca="1">VLOOKUP(F8,Business!A3:BE10,43,FALSE)</f>
        <v>65</v>
      </c>
      <c r="G21" s="63" t="str">
        <f ca="1">VLOOKUP(F8,Business!A3:BE10,44,FALSE)</f>
        <v>A-</v>
      </c>
      <c r="H21" s="174"/>
      <c r="I21" s="175"/>
    </row>
    <row r="22" spans="2:9" ht="23.25" customHeight="1">
      <c r="B22" s="59" t="s">
        <v>137</v>
      </c>
      <c r="C22" s="60">
        <f ca="1">VLOOKUP(F8,Business!A3:BE10,45,FALSE)</f>
        <v>29</v>
      </c>
      <c r="D22" s="60">
        <f ca="1">VLOOKUP(F8,Business!A3:BE10,46,FALSE)</f>
        <v>14</v>
      </c>
      <c r="E22" s="60">
        <f ca="1">VLOOKUP(F8,Business!A3:BE10,47,FALSE)</f>
        <v>20</v>
      </c>
      <c r="F22" s="60">
        <f ca="1">VLOOKUP(F8,Business!A3:BE10,48,FALSE)</f>
        <v>63</v>
      </c>
      <c r="G22" s="63" t="str">
        <f ca="1">VLOOKUP(F8,Business!A3:BE10,49,FALSE)</f>
        <v>A-</v>
      </c>
      <c r="H22" s="174"/>
      <c r="I22" s="175"/>
    </row>
    <row r="23" spans="2:9" ht="18">
      <c r="B23" s="171" t="s">
        <v>156</v>
      </c>
      <c r="C23" s="172"/>
      <c r="D23" s="172"/>
      <c r="E23" s="172"/>
      <c r="F23" s="172"/>
      <c r="G23" s="172"/>
      <c r="H23" s="53"/>
      <c r="I23" s="54"/>
    </row>
    <row r="24" spans="2:9" ht="21.75">
      <c r="B24" s="197" t="s">
        <v>157</v>
      </c>
      <c r="C24" s="169"/>
      <c r="D24" s="169"/>
      <c r="E24" s="169"/>
      <c r="F24" s="60">
        <f ca="1">VLOOKUP(F8,Business!A3:BE37,50,FALSE)</f>
        <v>0</v>
      </c>
      <c r="G24" s="63" t="str">
        <f ca="1">VLOOKUP(F8,Business!A3:BE37,51,FALSE)</f>
        <v>F</v>
      </c>
      <c r="H24" s="37"/>
      <c r="I24" s="38"/>
    </row>
    <row r="25" spans="2:9" ht="21.75">
      <c r="B25" s="198" t="s">
        <v>158</v>
      </c>
      <c r="C25" s="170"/>
      <c r="D25" s="170"/>
      <c r="E25" s="170"/>
      <c r="F25" s="90">
        <f ca="1">VLOOKUP(F8,Business!A3:BE37,52,FALSE)</f>
        <v>0</v>
      </c>
      <c r="G25" s="97" t="str">
        <f ca="1">VLOOKUP(F8,Business!A3:BE37,53,FALSE)</f>
        <v>F</v>
      </c>
      <c r="H25" s="37"/>
      <c r="I25" s="38"/>
    </row>
    <row r="26" spans="2:9" ht="21.75">
      <c r="B26" s="102"/>
      <c r="C26" s="99"/>
      <c r="D26" s="99"/>
      <c r="E26" s="99"/>
      <c r="F26" s="100"/>
      <c r="G26" s="101"/>
      <c r="H26" s="37"/>
      <c r="I26" s="38"/>
    </row>
    <row r="27" spans="2:9" ht="21.75">
      <c r="B27" s="102"/>
      <c r="C27" s="99"/>
      <c r="D27" s="99"/>
      <c r="E27" s="99"/>
      <c r="F27" s="100"/>
      <c r="G27" s="101"/>
      <c r="H27" s="37"/>
      <c r="I27" s="38"/>
    </row>
    <row r="28" spans="2:9" ht="21.75">
      <c r="B28" s="102"/>
      <c r="C28" s="99"/>
      <c r="D28" s="99"/>
      <c r="E28" s="99"/>
      <c r="F28" s="100"/>
      <c r="G28" s="101"/>
      <c r="H28" s="37"/>
      <c r="I28" s="38"/>
    </row>
    <row r="29" spans="2:9" ht="15.75">
      <c r="B29" s="46"/>
      <c r="C29" s="37"/>
      <c r="D29" s="37"/>
      <c r="E29" s="37"/>
      <c r="F29" s="37"/>
      <c r="G29" s="37"/>
      <c r="H29" s="37"/>
      <c r="I29" s="38"/>
    </row>
    <row r="30" spans="2:9" ht="15.75">
      <c r="B30" s="47" t="s">
        <v>128</v>
      </c>
      <c r="C30" s="51"/>
      <c r="D30" s="51"/>
      <c r="E30" s="37"/>
      <c r="F30" s="37"/>
      <c r="G30" s="37"/>
      <c r="H30" s="164" t="s">
        <v>144</v>
      </c>
      <c r="I30" s="165"/>
    </row>
    <row r="31" spans="2:9" ht="15.75" thickBot="1">
      <c r="B31" s="48"/>
      <c r="C31" s="163" t="s">
        <v>142</v>
      </c>
      <c r="D31" s="163"/>
      <c r="E31" s="163"/>
      <c r="F31" s="163"/>
      <c r="G31" s="163"/>
      <c r="H31" s="49"/>
      <c r="I31" s="50"/>
    </row>
  </sheetData>
  <mergeCells count="16">
    <mergeCell ref="C7:G7"/>
    <mergeCell ref="B2:I2"/>
    <mergeCell ref="B3:I3"/>
    <mergeCell ref="B4:I4"/>
    <mergeCell ref="B5:I5"/>
    <mergeCell ref="C6:I6"/>
    <mergeCell ref="C31:G31"/>
    <mergeCell ref="D8:E8"/>
    <mergeCell ref="G11:G12"/>
    <mergeCell ref="H11:H22"/>
    <mergeCell ref="I11:I22"/>
    <mergeCell ref="G13:G14"/>
    <mergeCell ref="H30:I30"/>
    <mergeCell ref="B23:G23"/>
    <mergeCell ref="B24:E24"/>
    <mergeCell ref="B25:E25"/>
  </mergeCells>
  <pageMargins left="0.2" right="0.2" top="0.25" bottom="0.25" header="0.3" footer="0.3"/>
  <pageSetup paperSize="11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294"/>
  <sheetViews>
    <sheetView topLeftCell="A76" workbookViewId="0">
      <selection activeCell="C6" sqref="C6:H76"/>
    </sheetView>
  </sheetViews>
  <sheetFormatPr defaultRowHeight="15"/>
  <cols>
    <col min="2" max="2" width="17.5703125" customWidth="1"/>
    <col min="3" max="3" width="10" style="82" customWidth="1"/>
    <col min="4" max="4" width="29.85546875" customWidth="1"/>
    <col min="5" max="5" width="9.140625" customWidth="1"/>
    <col min="6" max="6" width="14.7109375" style="83" customWidth="1"/>
    <col min="7" max="7" width="13.7109375" style="84" customWidth="1"/>
    <col min="8" max="8" width="15" customWidth="1"/>
  </cols>
  <sheetData>
    <row r="2" spans="3:8" ht="48.75">
      <c r="C2" s="200" t="s">
        <v>150</v>
      </c>
      <c r="D2" s="200"/>
      <c r="E2" s="200"/>
      <c r="F2" s="200"/>
      <c r="G2" s="200"/>
    </row>
    <row r="3" spans="3:8" ht="30">
      <c r="C3" s="201" t="s">
        <v>153</v>
      </c>
      <c r="D3" s="201"/>
      <c r="E3" s="201"/>
      <c r="F3" s="201"/>
      <c r="G3" s="201"/>
    </row>
    <row r="4" spans="3:8" ht="27.75">
      <c r="C4" s="202" t="s">
        <v>155</v>
      </c>
      <c r="D4" s="202"/>
      <c r="E4" s="202"/>
      <c r="F4" s="202"/>
      <c r="G4" s="202"/>
    </row>
    <row r="5" spans="3:8" ht="11.25" customHeight="1"/>
    <row r="6" spans="3:8" ht="41.25" customHeight="1">
      <c r="C6" s="88" t="s">
        <v>149</v>
      </c>
      <c r="D6" s="86" t="s">
        <v>0</v>
      </c>
      <c r="E6" s="86" t="s">
        <v>1</v>
      </c>
      <c r="F6" s="86" t="s">
        <v>154</v>
      </c>
      <c r="G6" s="91" t="s">
        <v>48</v>
      </c>
      <c r="H6" s="89" t="s">
        <v>148</v>
      </c>
    </row>
    <row r="7" spans="3:8" ht="21.75" hidden="1">
      <c r="C7" s="85"/>
      <c r="D7" s="62" t="str">
        <f>+Science!B5</f>
        <v>হাফসা জাহান মিম</v>
      </c>
      <c r="E7" s="90">
        <f>+Science!A5</f>
        <v>4</v>
      </c>
      <c r="F7" s="93" t="s">
        <v>126</v>
      </c>
      <c r="G7" s="86">
        <f>+Science!BE5</f>
        <v>745</v>
      </c>
      <c r="H7" s="87">
        <f>+Science!BG5</f>
        <v>3.7777777777777777</v>
      </c>
    </row>
    <row r="8" spans="3:8" ht="21.75" hidden="1">
      <c r="C8" s="85"/>
      <c r="D8" s="62" t="str">
        <f>+Science!B9</f>
        <v>সৈকত হালদার</v>
      </c>
      <c r="E8" s="90">
        <f>+Science!A9</f>
        <v>9</v>
      </c>
      <c r="F8" s="93" t="s">
        <v>126</v>
      </c>
      <c r="G8" s="86">
        <f>+Science!BE9</f>
        <v>446</v>
      </c>
      <c r="H8" s="87" t="str">
        <f>+Science!BG9</f>
        <v>Fail</v>
      </c>
    </row>
    <row r="9" spans="3:8" ht="21.75" hidden="1">
      <c r="C9" s="85"/>
      <c r="D9" s="62">
        <f>+Science!B13</f>
        <v>0</v>
      </c>
      <c r="E9" s="90">
        <f>+Science!A13</f>
        <v>0</v>
      </c>
      <c r="F9" s="93" t="s">
        <v>126</v>
      </c>
      <c r="G9" s="86">
        <f>+Science!BE13</f>
        <v>0</v>
      </c>
      <c r="H9" s="87">
        <f>+Science!BG13</f>
        <v>0</v>
      </c>
    </row>
    <row r="10" spans="3:8" ht="21.75" hidden="1">
      <c r="C10" s="85"/>
      <c r="D10" s="62">
        <f>+Science!B16</f>
        <v>0</v>
      </c>
      <c r="E10" s="90">
        <f>+Science!A16</f>
        <v>0</v>
      </c>
      <c r="F10" s="93" t="s">
        <v>126</v>
      </c>
      <c r="G10" s="86">
        <f>+Science!BE16</f>
        <v>0</v>
      </c>
      <c r="H10" s="87" t="str">
        <f>+Science!BG16</f>
        <v>Fail</v>
      </c>
    </row>
    <row r="11" spans="3:8" ht="21.75" hidden="1">
      <c r="C11" s="85">
        <v>1</v>
      </c>
      <c r="D11" s="62" t="str">
        <f>+Science!B3</f>
        <v>মোসাঃ তাসমিম</v>
      </c>
      <c r="E11" s="90">
        <f>+Science!A3</f>
        <v>1</v>
      </c>
      <c r="F11" s="93" t="s">
        <v>126</v>
      </c>
      <c r="G11" s="86">
        <f>+Science!BE3</f>
        <v>846</v>
      </c>
      <c r="H11" s="87">
        <f>+Science!BG3</f>
        <v>4.2222222222222223</v>
      </c>
    </row>
    <row r="12" spans="3:8" ht="21.75" hidden="1">
      <c r="C12" s="85">
        <v>2</v>
      </c>
      <c r="D12" s="62">
        <f>+Science!B15</f>
        <v>0</v>
      </c>
      <c r="E12" s="90">
        <f>+Science!A15</f>
        <v>0</v>
      </c>
      <c r="F12" s="93" t="s">
        <v>126</v>
      </c>
      <c r="G12" s="86">
        <f>+Science!BE15</f>
        <v>0</v>
      </c>
      <c r="H12" s="87" t="str">
        <f>+Science!BG15</f>
        <v>Fail</v>
      </c>
    </row>
    <row r="13" spans="3:8" ht="21.75" hidden="1">
      <c r="C13" s="85">
        <v>3</v>
      </c>
      <c r="D13" s="62">
        <f>+Science!B12</f>
        <v>0</v>
      </c>
      <c r="E13" s="90">
        <f>+Science!A12</f>
        <v>0</v>
      </c>
      <c r="F13" s="93" t="s">
        <v>126</v>
      </c>
      <c r="G13" s="86">
        <f>+Science!BE12</f>
        <v>0</v>
      </c>
      <c r="H13" s="87">
        <f>+Science!BG12</f>
        <v>0</v>
      </c>
    </row>
    <row r="14" spans="3:8" ht="21.75" hidden="1">
      <c r="C14" s="85">
        <v>4</v>
      </c>
      <c r="D14" s="62" t="str">
        <f>+Science!B8</f>
        <v>মোঃ সাজিদ</v>
      </c>
      <c r="E14" s="90">
        <f>+Science!A8</f>
        <v>8</v>
      </c>
      <c r="F14" s="93" t="s">
        <v>126</v>
      </c>
      <c r="G14" s="86">
        <f>+Science!BE8</f>
        <v>475</v>
      </c>
      <c r="H14" s="87" t="str">
        <f>+Science!BG8</f>
        <v>Fail</v>
      </c>
    </row>
    <row r="15" spans="3:8" ht="21.75" hidden="1">
      <c r="C15" s="85">
        <v>5</v>
      </c>
      <c r="D15" s="62" t="str">
        <f>+Science!B11</f>
        <v>সাইমুন আহমেদ</v>
      </c>
      <c r="E15" s="90">
        <f>+Science!A11</f>
        <v>11</v>
      </c>
      <c r="F15" s="93" t="s">
        <v>126</v>
      </c>
      <c r="G15" s="86">
        <f>+Science!BE11</f>
        <v>454</v>
      </c>
      <c r="H15" s="87" t="str">
        <f>+Science!BG11</f>
        <v>Fail</v>
      </c>
    </row>
    <row r="16" spans="3:8" ht="21.75" hidden="1">
      <c r="C16" s="85">
        <v>6</v>
      </c>
      <c r="D16" s="62">
        <f>+Science!B17</f>
        <v>0</v>
      </c>
      <c r="E16" s="90">
        <f>+Science!A17</f>
        <v>0</v>
      </c>
      <c r="F16" s="93" t="s">
        <v>126</v>
      </c>
      <c r="G16" s="86">
        <f>+Science!BE17</f>
        <v>0</v>
      </c>
      <c r="H16" s="87" t="str">
        <f>+Science!BG17</f>
        <v>Fail</v>
      </c>
    </row>
    <row r="17" spans="3:8" ht="21.75" hidden="1">
      <c r="C17" s="85">
        <v>7</v>
      </c>
      <c r="D17" s="62">
        <f>+Science!B18</f>
        <v>0</v>
      </c>
      <c r="E17" s="90">
        <f>+Science!A18</f>
        <v>0</v>
      </c>
      <c r="F17" s="93" t="s">
        <v>126</v>
      </c>
      <c r="G17" s="86">
        <f>+Science!BE18</f>
        <v>0</v>
      </c>
      <c r="H17" s="87" t="str">
        <f>+Science!BG18</f>
        <v>Fail</v>
      </c>
    </row>
    <row r="18" spans="3:8" ht="21.75" hidden="1">
      <c r="C18" s="85">
        <v>8</v>
      </c>
      <c r="D18" s="62">
        <f>+Science!B14</f>
        <v>0</v>
      </c>
      <c r="E18" s="90">
        <f>+Science!A14</f>
        <v>0</v>
      </c>
      <c r="F18" s="93" t="s">
        <v>126</v>
      </c>
      <c r="G18" s="86">
        <f>+Science!BE14</f>
        <v>0</v>
      </c>
      <c r="H18" s="87" t="str">
        <f>+Science!BG14</f>
        <v>Fail</v>
      </c>
    </row>
    <row r="19" spans="3:8" ht="21.75" hidden="1">
      <c r="C19" s="85">
        <v>9</v>
      </c>
      <c r="D19" s="62" t="str">
        <f>+Science!B10</f>
        <v>মোঃ তাওহীদ</v>
      </c>
      <c r="E19" s="90">
        <f>+Science!A10</f>
        <v>10</v>
      </c>
      <c r="F19" s="93" t="s">
        <v>126</v>
      </c>
      <c r="G19" s="86">
        <f>+Science!BE10</f>
        <v>400</v>
      </c>
      <c r="H19" s="87" t="str">
        <f>+Science!BG10</f>
        <v>Fail</v>
      </c>
    </row>
    <row r="20" spans="3:8" ht="21.75" hidden="1">
      <c r="C20" s="85">
        <v>10</v>
      </c>
      <c r="D20" s="62" t="str">
        <f>+Science!B4</f>
        <v>রুদাইনা রোজা</v>
      </c>
      <c r="E20" s="90">
        <f>+Science!A4</f>
        <v>2</v>
      </c>
      <c r="F20" s="93" t="s">
        <v>126</v>
      </c>
      <c r="G20" s="86">
        <f>+Science!BE4</f>
        <v>726</v>
      </c>
      <c r="H20" s="87">
        <f>+Science!BG4</f>
        <v>3.6111111111111112</v>
      </c>
    </row>
    <row r="21" spans="3:8" ht="21.75" hidden="1">
      <c r="C21" s="85">
        <v>11</v>
      </c>
      <c r="D21" s="62" t="str">
        <f>+Science!B6</f>
        <v>জান্নাতুল ফেরদৌস</v>
      </c>
      <c r="E21" s="90">
        <f>+Science!A6</f>
        <v>5</v>
      </c>
      <c r="F21" s="93" t="s">
        <v>126</v>
      </c>
      <c r="G21" s="86">
        <f>+Science!BE6</f>
        <v>676</v>
      </c>
      <c r="H21" s="87">
        <f>+Science!BG6</f>
        <v>3.2777777777777777</v>
      </c>
    </row>
    <row r="22" spans="3:8" ht="21.75" hidden="1">
      <c r="C22" s="85">
        <v>12</v>
      </c>
      <c r="D22" s="62" t="str">
        <f>+Science!B7</f>
        <v>জয়শ্রী ঘোষ</v>
      </c>
      <c r="E22" s="90">
        <f>+Science!A7</f>
        <v>6</v>
      </c>
      <c r="F22" s="93" t="s">
        <v>126</v>
      </c>
      <c r="G22" s="86">
        <f>+Science!BE7</f>
        <v>362</v>
      </c>
      <c r="H22" s="87" t="str">
        <f>+Science!BG7</f>
        <v>Fail</v>
      </c>
    </row>
    <row r="23" spans="3:8" ht="21.75" hidden="1">
      <c r="C23" s="85">
        <v>13</v>
      </c>
      <c r="D23" s="62" t="s">
        <v>152</v>
      </c>
      <c r="E23" s="90">
        <v>3</v>
      </c>
      <c r="F23" s="103" t="s">
        <v>126</v>
      </c>
      <c r="G23" s="86" t="s">
        <v>165</v>
      </c>
      <c r="H23" s="87"/>
    </row>
    <row r="24" spans="3:8" ht="21.75" hidden="1">
      <c r="C24" s="85">
        <v>67</v>
      </c>
      <c r="D24" s="62" t="e">
        <f>+Humanitis!#REF!</f>
        <v>#REF!</v>
      </c>
      <c r="E24" s="90" t="e">
        <f>+Humanitis!#REF!</f>
        <v>#REF!</v>
      </c>
      <c r="F24" s="93" t="s">
        <v>132</v>
      </c>
      <c r="G24" s="86" t="e">
        <f>+Humanitis!#REF!</f>
        <v>#REF!</v>
      </c>
      <c r="H24" s="87" t="e">
        <f>+Humanitis!#REF!</f>
        <v>#REF!</v>
      </c>
    </row>
    <row r="25" spans="3:8" ht="21.75" hidden="1">
      <c r="C25" s="85">
        <v>71</v>
      </c>
      <c r="D25" s="62" t="e">
        <f>+Humanitis!#REF!</f>
        <v>#REF!</v>
      </c>
      <c r="E25" s="90" t="e">
        <f>+Humanitis!#REF!</f>
        <v>#REF!</v>
      </c>
      <c r="F25" s="93" t="s">
        <v>132</v>
      </c>
      <c r="G25" s="86" t="e">
        <f>+Humanitis!#REF!</f>
        <v>#REF!</v>
      </c>
      <c r="H25" s="87" t="e">
        <f>+Humanitis!#REF!</f>
        <v>#REF!</v>
      </c>
    </row>
    <row r="26" spans="3:8" ht="21.75" hidden="1">
      <c r="C26" s="85">
        <v>29</v>
      </c>
      <c r="D26" s="62">
        <f>+Humanitis!B18</f>
        <v>0</v>
      </c>
      <c r="E26" s="90">
        <f>+Humanitis!A18</f>
        <v>16</v>
      </c>
      <c r="F26" s="93" t="s">
        <v>132</v>
      </c>
      <c r="G26" s="86">
        <f>+Humanitis!BB18</f>
        <v>42</v>
      </c>
      <c r="H26" s="87" t="str">
        <f>+Humanitis!BD18</f>
        <v>Fail</v>
      </c>
    </row>
    <row r="27" spans="3:8" ht="21.75" hidden="1">
      <c r="C27" s="85">
        <v>33</v>
      </c>
      <c r="D27" s="62">
        <f>+Humanitis!B22</f>
        <v>0</v>
      </c>
      <c r="E27" s="90">
        <f>+Humanitis!A22</f>
        <v>20</v>
      </c>
      <c r="F27" s="93" t="s">
        <v>132</v>
      </c>
      <c r="G27" s="86">
        <f>+Humanitis!BB22</f>
        <v>73</v>
      </c>
      <c r="H27" s="87" t="str">
        <f>+Humanitis!BD22</f>
        <v>Fail</v>
      </c>
    </row>
    <row r="28" spans="3:8" ht="21.75" hidden="1">
      <c r="C28" s="85">
        <v>46</v>
      </c>
      <c r="D28" s="62">
        <f>+Humanitis!B35</f>
        <v>0</v>
      </c>
      <c r="E28" s="90">
        <f>+Humanitis!A35</f>
        <v>33</v>
      </c>
      <c r="F28" s="93" t="s">
        <v>132</v>
      </c>
      <c r="G28" s="86">
        <f>+Humanitis!BB35</f>
        <v>0</v>
      </c>
      <c r="H28" s="87" t="str">
        <f>+Humanitis!BD35</f>
        <v>Fail</v>
      </c>
    </row>
    <row r="29" spans="3:8" ht="21.75" hidden="1">
      <c r="C29" s="85">
        <v>35</v>
      </c>
      <c r="D29" s="62">
        <f>+Humanitis!B24</f>
        <v>0</v>
      </c>
      <c r="E29" s="90">
        <f>+Humanitis!A24</f>
        <v>22</v>
      </c>
      <c r="F29" s="93" t="s">
        <v>132</v>
      </c>
      <c r="G29" s="86">
        <f>+Humanitis!BB24</f>
        <v>58</v>
      </c>
      <c r="H29" s="87" t="str">
        <f>+Humanitis!BD24</f>
        <v>Fail</v>
      </c>
    </row>
    <row r="30" spans="3:8" ht="21.75" hidden="1">
      <c r="C30" s="85">
        <v>63</v>
      </c>
      <c r="D30" s="62" t="e">
        <f>+Humanitis!#REF!</f>
        <v>#REF!</v>
      </c>
      <c r="E30" s="90" t="e">
        <f>+Humanitis!#REF!</f>
        <v>#REF!</v>
      </c>
      <c r="F30" s="93" t="s">
        <v>132</v>
      </c>
      <c r="G30" s="86" t="e">
        <f>+Humanitis!#REF!</f>
        <v>#REF!</v>
      </c>
      <c r="H30" s="87" t="e">
        <f>+Humanitis!#REF!</f>
        <v>#REF!</v>
      </c>
    </row>
    <row r="31" spans="3:8" ht="21.75" hidden="1">
      <c r="C31" s="85">
        <v>50</v>
      </c>
      <c r="D31" s="62">
        <f>+Humanitis!B39</f>
        <v>0</v>
      </c>
      <c r="E31" s="90">
        <f>+Humanitis!A39</f>
        <v>37</v>
      </c>
      <c r="F31" s="93" t="s">
        <v>132</v>
      </c>
      <c r="G31" s="86">
        <f>+Humanitis!BB39</f>
        <v>0</v>
      </c>
      <c r="H31" s="87" t="str">
        <f>+Humanitis!BD39</f>
        <v>Fail</v>
      </c>
    </row>
    <row r="32" spans="3:8" ht="21.75" hidden="1">
      <c r="C32" s="85">
        <v>55</v>
      </c>
      <c r="D32" s="62">
        <f>+Humanitis!B44</f>
        <v>0</v>
      </c>
      <c r="E32" s="90">
        <f>+Humanitis!A44</f>
        <v>42</v>
      </c>
      <c r="F32" s="93" t="s">
        <v>132</v>
      </c>
      <c r="G32" s="86">
        <f>+Humanitis!BB44</f>
        <v>37</v>
      </c>
      <c r="H32" s="87" t="str">
        <f>+Humanitis!BD44</f>
        <v>Fail</v>
      </c>
    </row>
    <row r="33" spans="3:8" ht="21.75" hidden="1">
      <c r="C33" s="85">
        <v>16</v>
      </c>
      <c r="D33" s="62" t="str">
        <f>+Humanitis!B5</f>
        <v>মোঃ তামিম</v>
      </c>
      <c r="E33" s="90">
        <f>+Humanitis!A5</f>
        <v>14</v>
      </c>
      <c r="F33" s="93" t="s">
        <v>132</v>
      </c>
      <c r="G33" s="86">
        <f>+Humanitis!BB5</f>
        <v>282</v>
      </c>
      <c r="H33" s="87" t="str">
        <f>+Humanitis!BD5</f>
        <v>Fail</v>
      </c>
    </row>
    <row r="34" spans="3:8" ht="21.75" hidden="1">
      <c r="C34" s="85">
        <v>41</v>
      </c>
      <c r="D34" s="62">
        <f>+Humanitis!B30</f>
        <v>0</v>
      </c>
      <c r="E34" s="90">
        <f>+Humanitis!A30</f>
        <v>28</v>
      </c>
      <c r="F34" s="93" t="s">
        <v>132</v>
      </c>
      <c r="G34" s="86">
        <f>+Humanitis!BB30</f>
        <v>67</v>
      </c>
      <c r="H34" s="87" t="str">
        <f>+Humanitis!BD30</f>
        <v>Fail</v>
      </c>
    </row>
    <row r="35" spans="3:8" ht="21.75" hidden="1">
      <c r="C35" s="85">
        <v>72</v>
      </c>
      <c r="D35" s="62" t="e">
        <f>+Humanitis!#REF!</f>
        <v>#REF!</v>
      </c>
      <c r="E35" s="90" t="e">
        <f>+Humanitis!#REF!</f>
        <v>#REF!</v>
      </c>
      <c r="F35" s="93" t="s">
        <v>132</v>
      </c>
      <c r="G35" s="86" t="e">
        <f>+Humanitis!#REF!</f>
        <v>#REF!</v>
      </c>
      <c r="H35" s="87" t="e">
        <f>+Humanitis!#REF!</f>
        <v>#REF!</v>
      </c>
    </row>
    <row r="36" spans="3:8" ht="21.75" hidden="1">
      <c r="C36" s="85">
        <v>42</v>
      </c>
      <c r="D36" s="62">
        <f>+Humanitis!B31</f>
        <v>0</v>
      </c>
      <c r="E36" s="90">
        <f>+Humanitis!A31</f>
        <v>29</v>
      </c>
      <c r="F36" s="93" t="s">
        <v>132</v>
      </c>
      <c r="G36" s="86">
        <f>+Humanitis!BB31</f>
        <v>45</v>
      </c>
      <c r="H36" s="87" t="str">
        <f>+Humanitis!BD31</f>
        <v>Fail</v>
      </c>
    </row>
    <row r="37" spans="3:8" ht="21.75" hidden="1">
      <c r="C37" s="85">
        <v>69</v>
      </c>
      <c r="D37" s="62" t="e">
        <f>+Humanitis!#REF!</f>
        <v>#REF!</v>
      </c>
      <c r="E37" s="90" t="e">
        <f>+Humanitis!#REF!</f>
        <v>#REF!</v>
      </c>
      <c r="F37" s="93" t="s">
        <v>132</v>
      </c>
      <c r="G37" s="86" t="e">
        <f>+Humanitis!#REF!</f>
        <v>#REF!</v>
      </c>
      <c r="H37" s="87" t="e">
        <f>+Humanitis!#REF!</f>
        <v>#REF!</v>
      </c>
    </row>
    <row r="38" spans="3:8" ht="21.75" hidden="1">
      <c r="C38" s="85">
        <v>52</v>
      </c>
      <c r="D38" s="62">
        <f>+Humanitis!B41</f>
        <v>0</v>
      </c>
      <c r="E38" s="90">
        <f>+Humanitis!A41</f>
        <v>39</v>
      </c>
      <c r="F38" s="93" t="s">
        <v>132</v>
      </c>
      <c r="G38" s="86">
        <f>+Humanitis!BB41</f>
        <v>0</v>
      </c>
      <c r="H38" s="87" t="str">
        <f>+Humanitis!BD41</f>
        <v>Fail</v>
      </c>
    </row>
    <row r="39" spans="3:8" ht="21.75" hidden="1">
      <c r="C39" s="85">
        <v>20</v>
      </c>
      <c r="D39" s="62" t="str">
        <f>+Humanitis!B9</f>
        <v>মিথিয়া রহমান</v>
      </c>
      <c r="E39" s="90">
        <f>+Humanitis!A9</f>
        <v>22</v>
      </c>
      <c r="F39" s="93" t="s">
        <v>132</v>
      </c>
      <c r="G39" s="86">
        <f>+Humanitis!BB9</f>
        <v>309</v>
      </c>
      <c r="H39" s="87" t="str">
        <f>+Humanitis!BD9</f>
        <v>Fail</v>
      </c>
    </row>
    <row r="40" spans="3:8" ht="21.75" hidden="1">
      <c r="C40" s="85">
        <v>70</v>
      </c>
      <c r="D40" s="62" t="e">
        <f>+Humanitis!#REF!</f>
        <v>#REF!</v>
      </c>
      <c r="E40" s="90" t="e">
        <f>+Humanitis!#REF!</f>
        <v>#REF!</v>
      </c>
      <c r="F40" s="93" t="s">
        <v>132</v>
      </c>
      <c r="G40" s="86" t="e">
        <f>+Humanitis!#REF!</f>
        <v>#REF!</v>
      </c>
      <c r="H40" s="87" t="e">
        <f>+Humanitis!#REF!</f>
        <v>#REF!</v>
      </c>
    </row>
    <row r="41" spans="3:8" ht="21.75" hidden="1">
      <c r="C41" s="85">
        <v>17</v>
      </c>
      <c r="D41" s="62" t="str">
        <f>+Humanitis!B6</f>
        <v>ফাতেমা আক্তার</v>
      </c>
      <c r="E41" s="90">
        <f>+Humanitis!A6</f>
        <v>16</v>
      </c>
      <c r="F41" s="93" t="s">
        <v>132</v>
      </c>
      <c r="G41" s="86">
        <f>+Humanitis!BB6</f>
        <v>348</v>
      </c>
      <c r="H41" s="87" t="str">
        <f>+Humanitis!BD6</f>
        <v>Fail</v>
      </c>
    </row>
    <row r="42" spans="3:8" ht="21.75" hidden="1">
      <c r="C42" s="85">
        <v>47</v>
      </c>
      <c r="D42" s="62">
        <f>+Humanitis!B36</f>
        <v>0</v>
      </c>
      <c r="E42" s="90">
        <f>+Humanitis!A36</f>
        <v>34</v>
      </c>
      <c r="F42" s="93" t="s">
        <v>132</v>
      </c>
      <c r="G42" s="86">
        <f>+Humanitis!BB36</f>
        <v>36</v>
      </c>
      <c r="H42" s="87" t="str">
        <f>+Humanitis!BD36</f>
        <v>Fail</v>
      </c>
    </row>
    <row r="43" spans="3:8" ht="21.75" hidden="1">
      <c r="C43" s="85">
        <v>85</v>
      </c>
      <c r="D43" s="62" t="e">
        <f>+Humanitis!#REF!</f>
        <v>#REF!</v>
      </c>
      <c r="E43" s="90" t="e">
        <f>+Humanitis!#REF!</f>
        <v>#REF!</v>
      </c>
      <c r="F43" s="93" t="s">
        <v>132</v>
      </c>
      <c r="G43" s="86" t="e">
        <f>+Humanitis!#REF!</f>
        <v>#REF!</v>
      </c>
      <c r="H43" s="87" t="e">
        <f>+Humanitis!#REF!</f>
        <v>#REF!</v>
      </c>
    </row>
    <row r="44" spans="3:8" ht="21.75" hidden="1">
      <c r="C44" s="85">
        <v>54</v>
      </c>
      <c r="D44" s="62">
        <f>+Humanitis!B43</f>
        <v>0</v>
      </c>
      <c r="E44" s="90">
        <f>+Humanitis!A43</f>
        <v>41</v>
      </c>
      <c r="F44" s="93" t="s">
        <v>132</v>
      </c>
      <c r="G44" s="86">
        <f>+Humanitis!BB43</f>
        <v>0</v>
      </c>
      <c r="H44" s="87" t="str">
        <f>+Humanitis!BD43</f>
        <v>Fail</v>
      </c>
    </row>
    <row r="45" spans="3:8" ht="21.75" hidden="1">
      <c r="C45" s="85">
        <v>80</v>
      </c>
      <c r="D45" s="62" t="e">
        <f>+Humanitis!#REF!</f>
        <v>#REF!</v>
      </c>
      <c r="E45" s="90" t="e">
        <f>+Humanitis!#REF!</f>
        <v>#REF!</v>
      </c>
      <c r="F45" s="93" t="s">
        <v>132</v>
      </c>
      <c r="G45" s="86" t="e">
        <f>+Humanitis!#REF!</f>
        <v>#REF!</v>
      </c>
      <c r="H45" s="87" t="e">
        <f>+Humanitis!#REF!</f>
        <v>#REF!</v>
      </c>
    </row>
    <row r="46" spans="3:8" ht="21.75" hidden="1">
      <c r="C46" s="85">
        <v>74</v>
      </c>
      <c r="D46" s="62" t="e">
        <f>+Humanitis!#REF!</f>
        <v>#REF!</v>
      </c>
      <c r="E46" s="90" t="e">
        <f>+Humanitis!#REF!</f>
        <v>#REF!</v>
      </c>
      <c r="F46" s="93" t="s">
        <v>132</v>
      </c>
      <c r="G46" s="86" t="e">
        <f>+Humanitis!#REF!</f>
        <v>#REF!</v>
      </c>
      <c r="H46" s="87" t="e">
        <f>+Humanitis!#REF!</f>
        <v>#REF!</v>
      </c>
    </row>
    <row r="47" spans="3:8" ht="21.75" hidden="1">
      <c r="C47" s="85">
        <v>39</v>
      </c>
      <c r="D47" s="62">
        <f>+Humanitis!B28</f>
        <v>0</v>
      </c>
      <c r="E47" s="90">
        <f>+Humanitis!A28</f>
        <v>26</v>
      </c>
      <c r="F47" s="93" t="s">
        <v>132</v>
      </c>
      <c r="G47" s="86">
        <f>+Humanitis!BB28</f>
        <v>73</v>
      </c>
      <c r="H47" s="87" t="str">
        <f>+Humanitis!BD28</f>
        <v>Fail</v>
      </c>
    </row>
    <row r="48" spans="3:8" ht="21.75" hidden="1">
      <c r="C48" s="85">
        <v>83</v>
      </c>
      <c r="D48" s="62" t="e">
        <f>+Humanitis!#REF!</f>
        <v>#REF!</v>
      </c>
      <c r="E48" s="90" t="e">
        <f>+Humanitis!#REF!</f>
        <v>#REF!</v>
      </c>
      <c r="F48" s="93" t="s">
        <v>132</v>
      </c>
      <c r="G48" s="86" t="e">
        <f>+Humanitis!#REF!</f>
        <v>#REF!</v>
      </c>
      <c r="H48" s="87" t="e">
        <f>+Humanitis!#REF!</f>
        <v>#REF!</v>
      </c>
    </row>
    <row r="49" spans="3:8" ht="21.75" hidden="1">
      <c r="C49" s="85">
        <v>60</v>
      </c>
      <c r="D49" s="62" t="e">
        <f>+Humanitis!#REF!</f>
        <v>#REF!</v>
      </c>
      <c r="E49" s="90" t="e">
        <f>+Humanitis!#REF!</f>
        <v>#REF!</v>
      </c>
      <c r="F49" s="93" t="s">
        <v>132</v>
      </c>
      <c r="G49" s="86" t="e">
        <f>+Humanitis!#REF!</f>
        <v>#REF!</v>
      </c>
      <c r="H49" s="87" t="e">
        <f>+Humanitis!#REF!</f>
        <v>#REF!</v>
      </c>
    </row>
    <row r="50" spans="3:8" ht="21.75" hidden="1">
      <c r="C50" s="85">
        <v>23</v>
      </c>
      <c r="D50" s="62" t="str">
        <f>+Humanitis!B12</f>
        <v>মোঃ তানবির</v>
      </c>
      <c r="E50" s="90">
        <f>+Humanitis!A12</f>
        <v>25</v>
      </c>
      <c r="F50" s="93" t="s">
        <v>132</v>
      </c>
      <c r="G50" s="86">
        <f>+Humanitis!BB12</f>
        <v>241</v>
      </c>
      <c r="H50" s="87" t="str">
        <f>+Humanitis!BD12</f>
        <v>Fail</v>
      </c>
    </row>
    <row r="51" spans="3:8" ht="21.75" hidden="1">
      <c r="C51" s="85">
        <v>73</v>
      </c>
      <c r="D51" s="62" t="e">
        <f>+Humanitis!#REF!</f>
        <v>#REF!</v>
      </c>
      <c r="E51" s="90" t="e">
        <f>+Humanitis!#REF!</f>
        <v>#REF!</v>
      </c>
      <c r="F51" s="93" t="s">
        <v>132</v>
      </c>
      <c r="G51" s="86" t="e">
        <f>+Humanitis!#REF!</f>
        <v>#REF!</v>
      </c>
      <c r="H51" s="87" t="e">
        <f>+Humanitis!#REF!</f>
        <v>#REF!</v>
      </c>
    </row>
    <row r="52" spans="3:8" ht="21.75" hidden="1">
      <c r="C52" s="85">
        <v>26</v>
      </c>
      <c r="D52" s="62">
        <f>+Humanitis!B15</f>
        <v>0</v>
      </c>
      <c r="E52" s="90">
        <f>+Humanitis!A15</f>
        <v>0</v>
      </c>
      <c r="F52" s="93" t="s">
        <v>132</v>
      </c>
      <c r="G52" s="86">
        <f>+Humanitis!BB15</f>
        <v>45</v>
      </c>
      <c r="H52" s="87" t="str">
        <f>+Humanitis!BD15</f>
        <v>Fail</v>
      </c>
    </row>
    <row r="53" spans="3:8" ht="21.75" hidden="1">
      <c r="C53" s="85">
        <v>21</v>
      </c>
      <c r="D53" s="62" t="str">
        <f>+Humanitis!B10</f>
        <v>অর্নব মিস্ত্রী</v>
      </c>
      <c r="E53" s="90">
        <f>+Humanitis!A10</f>
        <v>23</v>
      </c>
      <c r="F53" s="93" t="s">
        <v>132</v>
      </c>
      <c r="G53" s="86">
        <f>+Humanitis!BB10</f>
        <v>276</v>
      </c>
      <c r="H53" s="87" t="str">
        <f>+Humanitis!BD10</f>
        <v>Fail</v>
      </c>
    </row>
    <row r="54" spans="3:8" ht="21.75" hidden="1">
      <c r="C54" s="85">
        <v>78</v>
      </c>
      <c r="D54" s="62" t="e">
        <f>+Humanitis!#REF!</f>
        <v>#REF!</v>
      </c>
      <c r="E54" s="90" t="e">
        <f>+Humanitis!#REF!</f>
        <v>#REF!</v>
      </c>
      <c r="F54" s="93" t="s">
        <v>132</v>
      </c>
      <c r="G54" s="86" t="e">
        <f>+Humanitis!#REF!</f>
        <v>#REF!</v>
      </c>
      <c r="H54" s="87" t="e">
        <f>+Humanitis!#REF!</f>
        <v>#REF!</v>
      </c>
    </row>
    <row r="55" spans="3:8" ht="21.75" hidden="1">
      <c r="C55" s="85">
        <v>18</v>
      </c>
      <c r="D55" s="62" t="str">
        <f>+Humanitis!B7</f>
        <v>সাব্বির হোসেন</v>
      </c>
      <c r="E55" s="90">
        <f>+Humanitis!A7</f>
        <v>20</v>
      </c>
      <c r="F55" s="93" t="s">
        <v>132</v>
      </c>
      <c r="G55" s="86">
        <f>+Humanitis!BB7</f>
        <v>286</v>
      </c>
      <c r="H55" s="87" t="str">
        <f>+Humanitis!BD7</f>
        <v>Fail</v>
      </c>
    </row>
    <row r="56" spans="3:8" ht="21.75" hidden="1">
      <c r="C56" s="85">
        <v>65</v>
      </c>
      <c r="D56" s="62" t="e">
        <f>+Humanitis!#REF!</f>
        <v>#REF!</v>
      </c>
      <c r="E56" s="90" t="e">
        <f>+Humanitis!#REF!</f>
        <v>#REF!</v>
      </c>
      <c r="F56" s="93" t="s">
        <v>132</v>
      </c>
      <c r="G56" s="86" t="e">
        <f>+Humanitis!#REF!</f>
        <v>#REF!</v>
      </c>
      <c r="H56" s="87" t="e">
        <f>+Humanitis!#REF!</f>
        <v>#REF!</v>
      </c>
    </row>
    <row r="57" spans="3:8" ht="21.75" hidden="1">
      <c r="C57" s="85">
        <v>62</v>
      </c>
      <c r="D57" s="62" t="e">
        <f>+Humanitis!#REF!</f>
        <v>#REF!</v>
      </c>
      <c r="E57" s="90" t="e">
        <f>+Humanitis!#REF!</f>
        <v>#REF!</v>
      </c>
      <c r="F57" s="93" t="s">
        <v>132</v>
      </c>
      <c r="G57" s="86" t="e">
        <f>+Humanitis!#REF!</f>
        <v>#REF!</v>
      </c>
      <c r="H57" s="87" t="e">
        <f>+Humanitis!#REF!</f>
        <v>#REF!</v>
      </c>
    </row>
    <row r="58" spans="3:8" ht="21.75" hidden="1">
      <c r="C58" s="85">
        <v>64</v>
      </c>
      <c r="D58" s="62" t="e">
        <f>+Humanitis!#REF!</f>
        <v>#REF!</v>
      </c>
      <c r="E58" s="90" t="e">
        <f>+Humanitis!#REF!</f>
        <v>#REF!</v>
      </c>
      <c r="F58" s="93" t="s">
        <v>132</v>
      </c>
      <c r="G58" s="86" t="e">
        <f>+Humanitis!#REF!</f>
        <v>#REF!</v>
      </c>
      <c r="H58" s="87" t="e">
        <f>+Humanitis!#REF!</f>
        <v>#REF!</v>
      </c>
    </row>
    <row r="59" spans="3:8" ht="21.75" hidden="1">
      <c r="C59" s="85">
        <v>84</v>
      </c>
      <c r="D59" s="62" t="e">
        <f>+Humanitis!#REF!</f>
        <v>#REF!</v>
      </c>
      <c r="E59" s="90" t="e">
        <f>+Humanitis!#REF!</f>
        <v>#REF!</v>
      </c>
      <c r="F59" s="93" t="s">
        <v>132</v>
      </c>
      <c r="G59" s="86" t="e">
        <f>+Humanitis!#REF!</f>
        <v>#REF!</v>
      </c>
      <c r="H59" s="87" t="e">
        <f>+Humanitis!#REF!</f>
        <v>#REF!</v>
      </c>
    </row>
    <row r="60" spans="3:8" ht="21.75" hidden="1">
      <c r="C60" s="85">
        <v>22</v>
      </c>
      <c r="D60" s="62" t="str">
        <f>+Humanitis!B11</f>
        <v>নাবিল মোল্লা</v>
      </c>
      <c r="E60" s="90">
        <f>+Humanitis!A11</f>
        <v>24</v>
      </c>
      <c r="F60" s="93" t="s">
        <v>132</v>
      </c>
      <c r="G60" s="86">
        <f>+Humanitis!BB11</f>
        <v>256</v>
      </c>
      <c r="H60" s="87" t="str">
        <f>+Humanitis!BD11</f>
        <v>Fail</v>
      </c>
    </row>
    <row r="61" spans="3:8" ht="21.75" hidden="1">
      <c r="C61" s="85">
        <v>61</v>
      </c>
      <c r="D61" s="62" t="e">
        <f>+Humanitis!#REF!</f>
        <v>#REF!</v>
      </c>
      <c r="E61" s="90" t="e">
        <f>+Humanitis!#REF!</f>
        <v>#REF!</v>
      </c>
      <c r="F61" s="93" t="s">
        <v>132</v>
      </c>
      <c r="G61" s="86" t="e">
        <f>+Humanitis!#REF!</f>
        <v>#REF!</v>
      </c>
      <c r="H61" s="87" t="e">
        <f>+Humanitis!#REF!</f>
        <v>#REF!</v>
      </c>
    </row>
    <row r="62" spans="3:8" ht="21.75" hidden="1">
      <c r="C62" s="85">
        <v>43</v>
      </c>
      <c r="D62" s="62">
        <f>+Humanitis!B32</f>
        <v>0</v>
      </c>
      <c r="E62" s="90">
        <f>+Humanitis!A32</f>
        <v>30</v>
      </c>
      <c r="F62" s="93" t="s">
        <v>132</v>
      </c>
      <c r="G62" s="86">
        <f>+Humanitis!BB32</f>
        <v>51</v>
      </c>
      <c r="H62" s="87" t="str">
        <f>+Humanitis!BD32</f>
        <v>Fail</v>
      </c>
    </row>
    <row r="63" spans="3:8" ht="21.75" hidden="1">
      <c r="C63" s="85">
        <v>68</v>
      </c>
      <c r="D63" s="62" t="e">
        <f>+Humanitis!#REF!</f>
        <v>#REF!</v>
      </c>
      <c r="E63" s="90" t="e">
        <f>+Humanitis!#REF!</f>
        <v>#REF!</v>
      </c>
      <c r="F63" s="93" t="s">
        <v>132</v>
      </c>
      <c r="G63" s="86" t="e">
        <f>+Humanitis!#REF!</f>
        <v>#REF!</v>
      </c>
      <c r="H63" s="87" t="e">
        <f>+Humanitis!#REF!</f>
        <v>#REF!</v>
      </c>
    </row>
    <row r="64" spans="3:8" ht="21.75" hidden="1">
      <c r="C64" s="85">
        <v>31</v>
      </c>
      <c r="D64" s="62">
        <f>+Humanitis!B20</f>
        <v>0</v>
      </c>
      <c r="E64" s="90">
        <f>+Humanitis!A20</f>
        <v>18</v>
      </c>
      <c r="F64" s="93" t="s">
        <v>132</v>
      </c>
      <c r="G64" s="86">
        <f>+Humanitis!BB20</f>
        <v>50</v>
      </c>
      <c r="H64" s="87" t="str">
        <f>+Humanitis!BD20</f>
        <v>Fail</v>
      </c>
    </row>
    <row r="65" spans="3:8" ht="21.75" hidden="1">
      <c r="C65" s="85">
        <v>56</v>
      </c>
      <c r="D65" s="62">
        <f>+Humanitis!B45</f>
        <v>0</v>
      </c>
      <c r="E65" s="90">
        <f>+Humanitis!A45</f>
        <v>43</v>
      </c>
      <c r="F65" s="93" t="s">
        <v>132</v>
      </c>
      <c r="G65" s="86">
        <f>+Humanitis!BB45</f>
        <v>56</v>
      </c>
      <c r="H65" s="87" t="str">
        <f>+Humanitis!BD45</f>
        <v>Fail</v>
      </c>
    </row>
    <row r="66" spans="3:8" ht="21.75" hidden="1">
      <c r="C66" s="85">
        <v>51</v>
      </c>
      <c r="D66" s="62">
        <f>+Humanitis!B40</f>
        <v>0</v>
      </c>
      <c r="E66" s="90">
        <f>+Humanitis!A40</f>
        <v>38</v>
      </c>
      <c r="F66" s="93" t="s">
        <v>132</v>
      </c>
      <c r="G66" s="86">
        <f>+Humanitis!BB40</f>
        <v>34</v>
      </c>
      <c r="H66" s="87" t="str">
        <f>+Humanitis!BD40</f>
        <v>Fail</v>
      </c>
    </row>
    <row r="67" spans="3:8" ht="21.75" hidden="1">
      <c r="C67" s="85">
        <v>32</v>
      </c>
      <c r="D67" s="62">
        <f>+Humanitis!B21</f>
        <v>0</v>
      </c>
      <c r="E67" s="90">
        <f>+Humanitis!A21</f>
        <v>19</v>
      </c>
      <c r="F67" s="93" t="s">
        <v>132</v>
      </c>
      <c r="G67" s="86">
        <f>+Humanitis!BB21</f>
        <v>0</v>
      </c>
      <c r="H67" s="87" t="str">
        <f>+Humanitis!BD21</f>
        <v>Fail</v>
      </c>
    </row>
    <row r="68" spans="3:8" ht="21.75" hidden="1">
      <c r="C68" s="85">
        <v>28</v>
      </c>
      <c r="D68" s="62">
        <f>+Humanitis!B17</f>
        <v>0</v>
      </c>
      <c r="E68" s="90">
        <f>+Humanitis!A17</f>
        <v>15</v>
      </c>
      <c r="F68" s="93" t="s">
        <v>132</v>
      </c>
      <c r="G68" s="86">
        <f>+Humanitis!BB17</f>
        <v>57</v>
      </c>
      <c r="H68" s="87" t="str">
        <f>+Humanitis!BD17</f>
        <v>Fail</v>
      </c>
    </row>
    <row r="69" spans="3:8" ht="21.75" hidden="1">
      <c r="C69" s="85">
        <v>53</v>
      </c>
      <c r="D69" s="62">
        <f>+Humanitis!B42</f>
        <v>0</v>
      </c>
      <c r="E69" s="90">
        <f>+Humanitis!A42</f>
        <v>40</v>
      </c>
      <c r="F69" s="93" t="s">
        <v>132</v>
      </c>
      <c r="G69" s="86">
        <f>+Humanitis!BB42</f>
        <v>0</v>
      </c>
      <c r="H69" s="87" t="str">
        <f>+Humanitis!BD42</f>
        <v>Fail</v>
      </c>
    </row>
    <row r="70" spans="3:8" ht="21.75" hidden="1">
      <c r="C70" s="85">
        <v>59</v>
      </c>
      <c r="D70" s="62" t="e">
        <f>+Humanitis!#REF!</f>
        <v>#REF!</v>
      </c>
      <c r="E70" s="90" t="e">
        <f>+Humanitis!#REF!</f>
        <v>#REF!</v>
      </c>
      <c r="F70" s="93" t="s">
        <v>132</v>
      </c>
      <c r="G70" s="86" t="e">
        <f>+Humanitis!#REF!</f>
        <v>#REF!</v>
      </c>
      <c r="H70" s="87" t="e">
        <f>+Humanitis!#REF!</f>
        <v>#REF!</v>
      </c>
    </row>
    <row r="71" spans="3:8" ht="21.75" hidden="1">
      <c r="C71" s="85">
        <v>66</v>
      </c>
      <c r="D71" s="62" t="e">
        <f>+Humanitis!#REF!</f>
        <v>#REF!</v>
      </c>
      <c r="E71" s="90" t="e">
        <f>+Humanitis!#REF!</f>
        <v>#REF!</v>
      </c>
      <c r="F71" s="93" t="s">
        <v>132</v>
      </c>
      <c r="G71" s="86" t="e">
        <f>+Humanitis!#REF!</f>
        <v>#REF!</v>
      </c>
      <c r="H71" s="87" t="e">
        <f>+Humanitis!#REF!</f>
        <v>#REF!</v>
      </c>
    </row>
    <row r="72" spans="3:8" ht="21.75" hidden="1">
      <c r="C72" s="85">
        <v>76</v>
      </c>
      <c r="D72" s="62" t="e">
        <f>+Humanitis!#REF!</f>
        <v>#REF!</v>
      </c>
      <c r="E72" s="90" t="e">
        <f>+Humanitis!#REF!</f>
        <v>#REF!</v>
      </c>
      <c r="F72" s="93" t="s">
        <v>132</v>
      </c>
      <c r="G72" s="86" t="e">
        <f>+Humanitis!#REF!</f>
        <v>#REF!</v>
      </c>
      <c r="H72" s="87" t="e">
        <f>+Humanitis!#REF!</f>
        <v>#REF!</v>
      </c>
    </row>
    <row r="73" spans="3:8" ht="21.75" hidden="1">
      <c r="C73" s="85">
        <v>77</v>
      </c>
      <c r="D73" s="62" t="e">
        <f>+Humanitis!#REF!</f>
        <v>#REF!</v>
      </c>
      <c r="E73" s="90" t="e">
        <f>+Humanitis!#REF!</f>
        <v>#REF!</v>
      </c>
      <c r="F73" s="93" t="s">
        <v>132</v>
      </c>
      <c r="G73" s="86" t="e">
        <f>+Humanitis!#REF!</f>
        <v>#REF!</v>
      </c>
      <c r="H73" s="87" t="e">
        <f>+Humanitis!#REF!</f>
        <v>#REF!</v>
      </c>
    </row>
    <row r="74" spans="3:8" ht="21.75" hidden="1">
      <c r="C74" s="85">
        <v>81</v>
      </c>
      <c r="D74" s="62" t="e">
        <f>+Humanitis!#REF!</f>
        <v>#REF!</v>
      </c>
      <c r="E74" s="90" t="e">
        <f>+Humanitis!#REF!</f>
        <v>#REF!</v>
      </c>
      <c r="F74" s="93" t="s">
        <v>132</v>
      </c>
      <c r="G74" s="86" t="e">
        <f>+Humanitis!#REF!</f>
        <v>#REF!</v>
      </c>
      <c r="H74" s="87" t="e">
        <f>+Humanitis!#REF!</f>
        <v>#REF!</v>
      </c>
    </row>
    <row r="75" spans="3:8" ht="21.75" hidden="1">
      <c r="C75" s="85">
        <v>82</v>
      </c>
      <c r="D75" s="62" t="e">
        <f>+Humanitis!#REF!</f>
        <v>#REF!</v>
      </c>
      <c r="E75" s="90" t="e">
        <f>+Humanitis!#REF!</f>
        <v>#REF!</v>
      </c>
      <c r="F75" s="93" t="s">
        <v>132</v>
      </c>
      <c r="G75" s="86" t="e">
        <f>+Humanitis!#REF!</f>
        <v>#REF!</v>
      </c>
      <c r="H75" s="87" t="e">
        <f>+Humanitis!#REF!</f>
        <v>#REF!</v>
      </c>
    </row>
    <row r="76" spans="3:8" ht="21.75">
      <c r="C76" s="85">
        <v>1</v>
      </c>
      <c r="D76" s="62" t="str">
        <f>+Humanitis!B13</f>
        <v>মোঃ নেছার উদ্দীন</v>
      </c>
      <c r="E76" s="90">
        <f>+Humanitis!A13</f>
        <v>26</v>
      </c>
      <c r="F76" s="93" t="s">
        <v>132</v>
      </c>
      <c r="G76" s="86">
        <f>+Humanitis!BB13</f>
        <v>225</v>
      </c>
      <c r="H76" s="87" t="str">
        <f>+Humanitis!BD13</f>
        <v>Fail</v>
      </c>
    </row>
    <row r="77" spans="3:8" ht="21.75">
      <c r="C77" s="85">
        <v>2</v>
      </c>
      <c r="D77" s="62">
        <f>+Humanitis!B38</f>
        <v>0</v>
      </c>
      <c r="E77" s="90">
        <f>+Humanitis!A38</f>
        <v>36</v>
      </c>
      <c r="F77" s="93" t="s">
        <v>132</v>
      </c>
      <c r="G77" s="86">
        <f>+Humanitis!BB38</f>
        <v>0</v>
      </c>
      <c r="H77" s="87" t="str">
        <f>+Humanitis!BD38</f>
        <v>Fail</v>
      </c>
    </row>
    <row r="78" spans="3:8" ht="21.75">
      <c r="C78" s="85">
        <v>3</v>
      </c>
      <c r="D78" s="62" t="str">
        <f>+Humanitis!B14</f>
        <v>জিসান হাওলাদার</v>
      </c>
      <c r="E78" s="90">
        <f>+Humanitis!A14</f>
        <v>27</v>
      </c>
      <c r="F78" s="93" t="s">
        <v>132</v>
      </c>
      <c r="G78" s="86">
        <f>+Humanitis!BB14</f>
        <v>193</v>
      </c>
      <c r="H78" s="87" t="str">
        <f>+Humanitis!BD14</f>
        <v>Fail</v>
      </c>
    </row>
    <row r="79" spans="3:8" ht="21.75">
      <c r="C79" s="85">
        <v>4</v>
      </c>
      <c r="D79" s="62">
        <f>+Humanitis!B27</f>
        <v>0</v>
      </c>
      <c r="E79" s="90">
        <f>+Humanitis!A27</f>
        <v>25</v>
      </c>
      <c r="F79" s="93" t="s">
        <v>132</v>
      </c>
      <c r="G79" s="86">
        <f>+Humanitis!BB27</f>
        <v>66</v>
      </c>
      <c r="H79" s="87" t="str">
        <f>+Humanitis!BD27</f>
        <v>Fail</v>
      </c>
    </row>
    <row r="80" spans="3:8" ht="21.75">
      <c r="C80" s="85">
        <v>5</v>
      </c>
      <c r="D80" s="62">
        <f>+Humanitis!B23</f>
        <v>0</v>
      </c>
      <c r="E80" s="90">
        <f>+Humanitis!A23</f>
        <v>21</v>
      </c>
      <c r="F80" s="93" t="s">
        <v>132</v>
      </c>
      <c r="G80" s="86">
        <f>+Humanitis!BB23</f>
        <v>61</v>
      </c>
      <c r="H80" s="87" t="str">
        <f>+Humanitis!BD23</f>
        <v>Fail</v>
      </c>
    </row>
    <row r="81" spans="3:8" ht="21.75">
      <c r="C81" s="85">
        <v>6</v>
      </c>
      <c r="D81" s="62" t="e">
        <f>+Humanitis!#REF!</f>
        <v>#REF!</v>
      </c>
      <c r="E81" s="90" t="e">
        <f>+Humanitis!#REF!</f>
        <v>#REF!</v>
      </c>
      <c r="F81" s="93" t="s">
        <v>132</v>
      </c>
      <c r="G81" s="86" t="e">
        <f>+Humanitis!#REF!</f>
        <v>#REF!</v>
      </c>
      <c r="H81" s="87" t="e">
        <f>+Humanitis!#REF!</f>
        <v>#REF!</v>
      </c>
    </row>
    <row r="82" spans="3:8" ht="21.75">
      <c r="C82" s="85">
        <v>7</v>
      </c>
      <c r="D82" s="62">
        <f>+Humanitis!B33</f>
        <v>0</v>
      </c>
      <c r="E82" s="90">
        <f>+Humanitis!A33</f>
        <v>31</v>
      </c>
      <c r="F82" s="93" t="s">
        <v>132</v>
      </c>
      <c r="G82" s="86">
        <f>+Humanitis!BB33</f>
        <v>41</v>
      </c>
      <c r="H82" s="87" t="str">
        <f>+Humanitis!BD33</f>
        <v>Fail</v>
      </c>
    </row>
    <row r="83" spans="3:8" ht="21.75">
      <c r="C83" s="85">
        <v>8</v>
      </c>
      <c r="D83" s="62" t="str">
        <f>+Humanitis!B8</f>
        <v>মোঃহৃদয়</v>
      </c>
      <c r="E83" s="90">
        <f>+Humanitis!A8</f>
        <v>21</v>
      </c>
      <c r="F83" s="93" t="s">
        <v>132</v>
      </c>
      <c r="G83" s="86">
        <f>+Humanitis!BB8</f>
        <v>301</v>
      </c>
      <c r="H83" s="87" t="str">
        <f>+Humanitis!BD8</f>
        <v>Fail</v>
      </c>
    </row>
    <row r="84" spans="3:8" ht="21.75">
      <c r="C84" s="85">
        <v>9</v>
      </c>
      <c r="D84" s="62">
        <f>+Humanitis!B34</f>
        <v>0</v>
      </c>
      <c r="E84" s="90">
        <f>+Humanitis!A34</f>
        <v>32</v>
      </c>
      <c r="F84" s="93" t="s">
        <v>132</v>
      </c>
      <c r="G84" s="86">
        <f>+Humanitis!BB34</f>
        <v>67</v>
      </c>
      <c r="H84" s="87" t="str">
        <f>+Humanitis!BD34</f>
        <v>Fail</v>
      </c>
    </row>
    <row r="85" spans="3:8" ht="21.75">
      <c r="C85" s="85">
        <v>10</v>
      </c>
      <c r="D85" s="62">
        <f>+Humanitis!B47</f>
        <v>0</v>
      </c>
      <c r="E85" s="90">
        <f>+Humanitis!A47</f>
        <v>45</v>
      </c>
      <c r="F85" s="93" t="s">
        <v>132</v>
      </c>
      <c r="G85" s="86">
        <f>+Humanitis!BB47</f>
        <v>0</v>
      </c>
      <c r="H85" s="87" t="str">
        <f>+Humanitis!BD47</f>
        <v>Fail</v>
      </c>
    </row>
    <row r="86" spans="3:8" ht="21.75">
      <c r="C86" s="85">
        <v>11</v>
      </c>
      <c r="D86" s="62">
        <f>+Humanitis!B37</f>
        <v>0</v>
      </c>
      <c r="E86" s="90">
        <f>+Humanitis!A37</f>
        <v>35</v>
      </c>
      <c r="F86" s="93" t="s">
        <v>132</v>
      </c>
      <c r="G86" s="86">
        <f>+Humanitis!BB37</f>
        <v>0</v>
      </c>
      <c r="H86" s="87" t="str">
        <f>+Humanitis!BD37</f>
        <v>Fail</v>
      </c>
    </row>
    <row r="87" spans="3:8" ht="21.75">
      <c r="C87" s="85">
        <v>12</v>
      </c>
      <c r="D87" s="62">
        <f>+Humanitis!B19</f>
        <v>0</v>
      </c>
      <c r="E87" s="90">
        <f>+Humanitis!A19</f>
        <v>17</v>
      </c>
      <c r="F87" s="93" t="s">
        <v>132</v>
      </c>
      <c r="G87" s="86">
        <f>+Humanitis!BB19</f>
        <v>49</v>
      </c>
      <c r="H87" s="87" t="str">
        <f>+Humanitis!BD19</f>
        <v>Fail</v>
      </c>
    </row>
    <row r="88" spans="3:8" ht="21.75">
      <c r="C88" s="85">
        <v>13</v>
      </c>
      <c r="D88" s="62">
        <f>+Humanitis!B16</f>
        <v>0</v>
      </c>
      <c r="E88" s="90">
        <f>+Humanitis!A16</f>
        <v>0</v>
      </c>
      <c r="F88" s="93" t="s">
        <v>132</v>
      </c>
      <c r="G88" s="86">
        <f>+Humanitis!BB16</f>
        <v>62</v>
      </c>
      <c r="H88" s="87" t="str">
        <f>+Humanitis!BD16</f>
        <v>Fail</v>
      </c>
    </row>
    <row r="89" spans="3:8" ht="21.75">
      <c r="C89" s="85">
        <v>14</v>
      </c>
      <c r="D89" s="62" t="e">
        <f>+Humanitis!#REF!</f>
        <v>#REF!</v>
      </c>
      <c r="E89" s="90" t="e">
        <f>+Humanitis!#REF!</f>
        <v>#REF!</v>
      </c>
      <c r="F89" s="93" t="s">
        <v>132</v>
      </c>
      <c r="G89" s="86" t="e">
        <f>+Humanitis!#REF!</f>
        <v>#REF!</v>
      </c>
      <c r="H89" s="87" t="e">
        <f>+Humanitis!#REF!</f>
        <v>#REF!</v>
      </c>
    </row>
    <row r="90" spans="3:8" ht="21.75">
      <c r="C90" s="85">
        <v>15</v>
      </c>
      <c r="D90" s="62">
        <f>+Humanitis!B25</f>
        <v>0</v>
      </c>
      <c r="E90" s="90">
        <f>+Humanitis!A25</f>
        <v>23</v>
      </c>
      <c r="F90" s="93" t="s">
        <v>132</v>
      </c>
      <c r="G90" s="86">
        <f>+Humanitis!BB25</f>
        <v>39</v>
      </c>
      <c r="H90" s="87" t="str">
        <f>+Humanitis!BD25</f>
        <v>Fail</v>
      </c>
    </row>
    <row r="91" spans="3:8" ht="21.75">
      <c r="C91" s="85">
        <v>16</v>
      </c>
      <c r="D91" s="62">
        <f>+Humanitis!B29</f>
        <v>0</v>
      </c>
      <c r="E91" s="90">
        <f>+Humanitis!A29</f>
        <v>27</v>
      </c>
      <c r="F91" s="93" t="s">
        <v>132</v>
      </c>
      <c r="G91" s="86">
        <f>+Humanitis!BB29</f>
        <v>60</v>
      </c>
      <c r="H91" s="87" t="str">
        <f>+Humanitis!BD29</f>
        <v>Fail</v>
      </c>
    </row>
    <row r="92" spans="3:8" ht="21.75">
      <c r="C92" s="85">
        <v>17</v>
      </c>
      <c r="D92" s="62" t="str">
        <f>+Humanitis!B3</f>
        <v>মোসাঃস্নেহা</v>
      </c>
      <c r="E92" s="90">
        <f>+Humanitis!A3</f>
        <v>7</v>
      </c>
      <c r="F92" s="93" t="s">
        <v>132</v>
      </c>
      <c r="G92" s="86">
        <f>+Humanitis!BB3</f>
        <v>507</v>
      </c>
      <c r="H92" s="87" t="str">
        <f>+Humanitis!BD3</f>
        <v>Fail</v>
      </c>
    </row>
    <row r="93" spans="3:8" ht="21.75">
      <c r="C93" s="85">
        <v>18</v>
      </c>
      <c r="D93" s="62" t="str">
        <f>+Humanitis!B4</f>
        <v>মোসাঃসানজিদা</v>
      </c>
      <c r="E93" s="90">
        <f>+Humanitis!A4</f>
        <v>13</v>
      </c>
      <c r="F93" s="93" t="s">
        <v>132</v>
      </c>
      <c r="G93" s="86">
        <f>+Humanitis!BB4</f>
        <v>387</v>
      </c>
      <c r="H93" s="87" t="str">
        <f>+Humanitis!BD4</f>
        <v>Fail</v>
      </c>
    </row>
    <row r="94" spans="3:8" ht="21.75">
      <c r="C94" s="85">
        <v>19</v>
      </c>
      <c r="D94" s="62">
        <f>+Humanitis!B26</f>
        <v>0</v>
      </c>
      <c r="E94" s="90">
        <f>+Humanitis!A26</f>
        <v>24</v>
      </c>
      <c r="F94" s="93" t="s">
        <v>132</v>
      </c>
      <c r="G94" s="86">
        <f>+Humanitis!BB26</f>
        <v>30</v>
      </c>
      <c r="H94" s="87" t="str">
        <f>+Humanitis!BD26</f>
        <v>Fail</v>
      </c>
    </row>
    <row r="95" spans="3:8" ht="21.75">
      <c r="C95" s="85">
        <v>20</v>
      </c>
      <c r="D95" s="62">
        <f>+Humanitis!B46</f>
        <v>0</v>
      </c>
      <c r="E95" s="90">
        <f>+Humanitis!A46</f>
        <v>44</v>
      </c>
      <c r="F95" s="93" t="s">
        <v>132</v>
      </c>
      <c r="G95" s="86">
        <f>+Humanitis!BB46</f>
        <v>0</v>
      </c>
      <c r="H95" s="87" t="str">
        <f>+Humanitis!BD46</f>
        <v>Fail</v>
      </c>
    </row>
    <row r="96" spans="3:8" ht="21.75">
      <c r="C96" s="85"/>
      <c r="D96" s="62"/>
      <c r="E96" s="90"/>
      <c r="F96" s="93"/>
      <c r="G96" s="86"/>
      <c r="H96" s="87"/>
    </row>
    <row r="97" spans="3:8" ht="21.75">
      <c r="C97" s="85"/>
      <c r="D97" s="62"/>
      <c r="E97" s="90"/>
      <c r="F97" s="93"/>
      <c r="G97" s="86"/>
      <c r="H97" s="87"/>
    </row>
    <row r="98" spans="3:8" ht="21.75" hidden="1">
      <c r="C98" s="85"/>
      <c r="D98" s="62"/>
      <c r="E98" s="90"/>
      <c r="F98" s="93"/>
      <c r="G98" s="86"/>
      <c r="H98" s="87"/>
    </row>
    <row r="99" spans="3:8" ht="21.75" hidden="1">
      <c r="C99" s="85"/>
      <c r="D99" s="62"/>
      <c r="E99" s="90"/>
      <c r="F99" s="93"/>
      <c r="G99" s="86"/>
      <c r="H99" s="87"/>
    </row>
    <row r="100" spans="3:8" ht="21.75" hidden="1">
      <c r="C100" s="85"/>
      <c r="D100" s="62"/>
      <c r="E100" s="90"/>
      <c r="F100" s="93"/>
      <c r="G100" s="86"/>
      <c r="H100" s="87"/>
    </row>
    <row r="101" spans="3:8" ht="21.75" hidden="1">
      <c r="C101" s="85"/>
      <c r="D101" s="62"/>
      <c r="E101" s="90"/>
      <c r="F101" s="93"/>
      <c r="G101" s="86"/>
      <c r="H101" s="87"/>
    </row>
    <row r="102" spans="3:8" ht="21.75" hidden="1">
      <c r="C102" s="85"/>
      <c r="D102" s="62"/>
      <c r="E102" s="90"/>
      <c r="F102" s="93"/>
      <c r="G102" s="86"/>
      <c r="H102" s="87"/>
    </row>
    <row r="103" spans="3:8" ht="21.75" hidden="1">
      <c r="C103" s="85"/>
      <c r="D103" s="62"/>
      <c r="E103" s="90"/>
      <c r="F103" s="93"/>
      <c r="G103" s="86"/>
      <c r="H103" s="87"/>
    </row>
    <row r="104" spans="3:8" ht="21.75" hidden="1">
      <c r="C104" s="85"/>
      <c r="D104" s="62"/>
      <c r="E104" s="90"/>
      <c r="F104" s="93"/>
      <c r="G104" s="86"/>
      <c r="H104" s="87"/>
    </row>
    <row r="105" spans="3:8" ht="21.75" hidden="1">
      <c r="C105" s="85"/>
      <c r="D105" s="62"/>
      <c r="E105" s="90"/>
      <c r="F105" s="93"/>
      <c r="G105" s="86"/>
      <c r="H105" s="87"/>
    </row>
    <row r="106" spans="3:8" ht="21.75" hidden="1">
      <c r="C106" s="85"/>
      <c r="D106" s="62"/>
      <c r="E106" s="90"/>
      <c r="F106" s="93"/>
      <c r="G106" s="86"/>
      <c r="H106" s="87"/>
    </row>
    <row r="107" spans="3:8" ht="21.75" hidden="1">
      <c r="C107" s="85"/>
      <c r="D107" s="62"/>
      <c r="E107" s="90"/>
      <c r="F107" s="93"/>
      <c r="G107" s="86"/>
      <c r="H107" s="87"/>
    </row>
    <row r="108" spans="3:8" ht="21.75" hidden="1">
      <c r="C108" s="85"/>
      <c r="D108" s="62"/>
      <c r="E108" s="90"/>
      <c r="F108" s="93"/>
      <c r="G108" s="86"/>
      <c r="H108" s="87"/>
    </row>
    <row r="109" spans="3:8" ht="21.75" hidden="1">
      <c r="C109" s="85"/>
      <c r="D109" s="62"/>
      <c r="E109" s="90"/>
      <c r="F109" s="93"/>
      <c r="G109" s="86"/>
      <c r="H109" s="87"/>
    </row>
    <row r="110" spans="3:8" ht="21.75" hidden="1">
      <c r="C110" s="85"/>
      <c r="D110" s="62"/>
      <c r="E110" s="90"/>
      <c r="F110" s="93"/>
      <c r="G110" s="86"/>
      <c r="H110" s="87"/>
    </row>
    <row r="111" spans="3:8" ht="21.75">
      <c r="C111" s="85"/>
      <c r="D111" s="62"/>
      <c r="E111" s="90"/>
      <c r="F111" s="93"/>
      <c r="G111" s="86"/>
      <c r="H111" s="87"/>
    </row>
    <row r="112" spans="3:8" ht="21.75">
      <c r="C112" s="85"/>
      <c r="D112" s="62"/>
      <c r="E112" s="90"/>
      <c r="F112" s="93"/>
      <c r="G112" s="86"/>
      <c r="H112" s="87"/>
    </row>
    <row r="113" spans="3:8" ht="21.75">
      <c r="C113" s="85">
        <v>102</v>
      </c>
      <c r="D113" s="62"/>
      <c r="E113" s="90"/>
      <c r="F113" s="93"/>
      <c r="G113" s="86"/>
      <c r="H113" s="87"/>
    </row>
    <row r="114" spans="3:8" ht="21.75">
      <c r="C114" s="85">
        <v>103</v>
      </c>
      <c r="D114" s="62"/>
      <c r="E114" s="90"/>
      <c r="F114" s="93"/>
      <c r="G114" s="86"/>
      <c r="H114" s="87"/>
    </row>
    <row r="115" spans="3:8" ht="21.75">
      <c r="C115" s="85">
        <v>104</v>
      </c>
      <c r="D115" s="62"/>
      <c r="E115" s="90"/>
      <c r="F115" s="93"/>
      <c r="G115" s="86"/>
      <c r="H115" s="87"/>
    </row>
    <row r="116" spans="3:8" ht="21.75">
      <c r="C116" s="85">
        <v>105</v>
      </c>
      <c r="D116" s="62"/>
      <c r="E116" s="90"/>
      <c r="F116" s="93"/>
      <c r="G116" s="86"/>
      <c r="H116" s="87"/>
    </row>
    <row r="117" spans="3:8" ht="21.75">
      <c r="C117" s="85">
        <v>106</v>
      </c>
      <c r="D117" s="62"/>
      <c r="E117" s="90"/>
      <c r="F117" s="93"/>
      <c r="G117" s="86"/>
      <c r="H117" s="87"/>
    </row>
    <row r="118" spans="3:8" ht="21.75">
      <c r="C118" s="85">
        <v>107</v>
      </c>
      <c r="D118" s="62"/>
      <c r="E118" s="90"/>
      <c r="F118" s="93"/>
      <c r="G118" s="86"/>
      <c r="H118" s="87"/>
    </row>
    <row r="119" spans="3:8" ht="21.75">
      <c r="C119" s="85">
        <v>108</v>
      </c>
      <c r="D119" s="62"/>
      <c r="E119" s="90"/>
      <c r="F119" s="93"/>
      <c r="G119" s="86"/>
      <c r="H119" s="87"/>
    </row>
    <row r="120" spans="3:8" ht="21.75">
      <c r="C120" s="85">
        <v>109</v>
      </c>
      <c r="D120" s="62"/>
      <c r="E120" s="90"/>
      <c r="F120" s="93"/>
      <c r="G120" s="86"/>
      <c r="H120" s="87"/>
    </row>
    <row r="121" spans="3:8" ht="21.75">
      <c r="C121" s="85">
        <v>110</v>
      </c>
      <c r="D121" s="62"/>
      <c r="E121" s="90"/>
      <c r="F121" s="93"/>
      <c r="G121" s="86"/>
      <c r="H121" s="87"/>
    </row>
    <row r="122" spans="3:8" ht="21.75">
      <c r="C122" s="85">
        <v>111</v>
      </c>
      <c r="D122" s="62"/>
      <c r="E122" s="90"/>
      <c r="F122" s="93"/>
      <c r="G122" s="86"/>
      <c r="H122" s="87"/>
    </row>
    <row r="123" spans="3:8" ht="21.75">
      <c r="C123" s="85">
        <v>112</v>
      </c>
      <c r="D123" s="62"/>
      <c r="E123" s="90"/>
      <c r="F123" s="93"/>
      <c r="G123" s="86"/>
      <c r="H123" s="87"/>
    </row>
    <row r="124" spans="3:8" ht="21.75">
      <c r="C124" s="85">
        <v>113</v>
      </c>
      <c r="D124" s="62"/>
      <c r="E124" s="90"/>
      <c r="F124" s="93"/>
      <c r="G124" s="86"/>
      <c r="H124" s="87"/>
    </row>
    <row r="125" spans="3:8" ht="21.75">
      <c r="C125" s="85">
        <v>114</v>
      </c>
      <c r="D125" s="62"/>
      <c r="E125" s="90"/>
      <c r="F125" s="93"/>
      <c r="G125" s="86"/>
      <c r="H125" s="87"/>
    </row>
    <row r="126" spans="3:8" ht="21.75">
      <c r="C126" s="85">
        <v>115</v>
      </c>
      <c r="D126" s="62"/>
      <c r="E126" s="90"/>
      <c r="F126" s="93"/>
      <c r="G126" s="86"/>
      <c r="H126" s="87"/>
    </row>
    <row r="127" spans="3:8" ht="21.75">
      <c r="C127" s="85">
        <v>116</v>
      </c>
      <c r="D127" s="62"/>
      <c r="E127" s="90"/>
      <c r="F127" s="93"/>
      <c r="G127" s="86"/>
      <c r="H127" s="87"/>
    </row>
    <row r="128" spans="3:8" ht="21.75">
      <c r="C128" s="85">
        <v>117</v>
      </c>
      <c r="D128" s="62"/>
      <c r="E128" s="90"/>
      <c r="F128" s="93"/>
      <c r="G128" s="86"/>
      <c r="H128" s="87"/>
    </row>
    <row r="129" spans="3:8" ht="21.75">
      <c r="C129" s="85">
        <v>118</v>
      </c>
      <c r="D129" s="62"/>
      <c r="E129" s="90"/>
      <c r="F129" s="93"/>
      <c r="G129" s="86"/>
      <c r="H129" s="87"/>
    </row>
    <row r="130" spans="3:8" ht="21.75">
      <c r="C130" s="85">
        <v>119</v>
      </c>
      <c r="D130" s="62"/>
      <c r="E130" s="90"/>
      <c r="F130" s="93"/>
      <c r="G130" s="86"/>
      <c r="H130" s="87"/>
    </row>
    <row r="131" spans="3:8" ht="21.75">
      <c r="C131" s="85">
        <v>120</v>
      </c>
      <c r="D131" s="62"/>
      <c r="E131" s="90"/>
      <c r="F131" s="93"/>
      <c r="G131" s="86"/>
      <c r="H131" s="87"/>
    </row>
    <row r="132" spans="3:8" ht="21.75">
      <c r="C132" s="85">
        <v>121</v>
      </c>
      <c r="D132" s="62"/>
      <c r="E132" s="90"/>
      <c r="F132" s="93"/>
      <c r="G132" s="86"/>
      <c r="H132" s="87"/>
    </row>
    <row r="133" spans="3:8" ht="21.75">
      <c r="C133" s="85">
        <v>122</v>
      </c>
      <c r="D133" s="62"/>
      <c r="E133" s="90"/>
      <c r="F133" s="93"/>
      <c r="G133" s="86"/>
      <c r="H133" s="87"/>
    </row>
    <row r="134" spans="3:8" ht="21.75">
      <c r="C134" s="85">
        <v>123</v>
      </c>
      <c r="D134" s="62"/>
      <c r="E134" s="90"/>
      <c r="F134" s="93"/>
      <c r="G134" s="86"/>
      <c r="H134" s="87"/>
    </row>
    <row r="135" spans="3:8" ht="21.75">
      <c r="C135" s="85">
        <v>124</v>
      </c>
      <c r="D135" s="62"/>
      <c r="E135" s="90"/>
      <c r="F135" s="93"/>
      <c r="G135" s="86"/>
      <c r="H135" s="87"/>
    </row>
    <row r="136" spans="3:8" ht="21.75">
      <c r="C136" s="85">
        <v>125</v>
      </c>
      <c r="D136" s="62"/>
      <c r="E136" s="90"/>
      <c r="F136" s="93"/>
      <c r="G136" s="86"/>
      <c r="H136" s="87"/>
    </row>
    <row r="137" spans="3:8" ht="21.75">
      <c r="C137" s="85">
        <v>126</v>
      </c>
      <c r="D137" s="62"/>
      <c r="E137" s="90"/>
      <c r="F137" s="93"/>
      <c r="G137" s="86"/>
      <c r="H137" s="87"/>
    </row>
    <row r="138" spans="3:8" ht="21.75">
      <c r="C138" s="85">
        <v>127</v>
      </c>
      <c r="D138" s="62"/>
      <c r="E138" s="90"/>
      <c r="F138" s="93"/>
      <c r="G138" s="86"/>
      <c r="H138" s="87"/>
    </row>
    <row r="139" spans="3:8" ht="21.75">
      <c r="C139" s="85">
        <v>128</v>
      </c>
      <c r="D139" s="62"/>
      <c r="E139" s="90"/>
      <c r="F139" s="93"/>
      <c r="G139" s="86"/>
      <c r="H139" s="87"/>
    </row>
    <row r="140" spans="3:8" ht="21.75">
      <c r="C140" s="85">
        <v>129</v>
      </c>
      <c r="D140" s="62"/>
      <c r="E140" s="90"/>
      <c r="F140" s="93"/>
      <c r="G140" s="86"/>
      <c r="H140" s="87"/>
    </row>
    <row r="141" spans="3:8" ht="21.75">
      <c r="C141" s="85">
        <v>130</v>
      </c>
      <c r="D141" s="62"/>
      <c r="E141" s="90"/>
      <c r="F141" s="93"/>
      <c r="G141" s="86"/>
      <c r="H141" s="87"/>
    </row>
    <row r="142" spans="3:8" ht="21.75">
      <c r="C142" s="85">
        <v>131</v>
      </c>
      <c r="D142" s="62"/>
      <c r="E142" s="90"/>
      <c r="F142" s="93"/>
      <c r="G142" s="86"/>
      <c r="H142" s="87"/>
    </row>
    <row r="143" spans="3:8" ht="21.75">
      <c r="C143" s="85">
        <v>132</v>
      </c>
      <c r="D143" s="62"/>
      <c r="E143" s="90"/>
      <c r="F143" s="93"/>
      <c r="G143" s="86"/>
      <c r="H143" s="87"/>
    </row>
    <row r="144" spans="3:8" ht="21.75">
      <c r="C144" s="85">
        <v>133</v>
      </c>
      <c r="D144" s="62"/>
      <c r="E144" s="90"/>
      <c r="F144" s="93"/>
      <c r="G144" s="86"/>
      <c r="H144" s="87"/>
    </row>
    <row r="145" spans="3:8" ht="21.75">
      <c r="C145" s="85">
        <v>134</v>
      </c>
      <c r="D145" s="62"/>
      <c r="E145" s="90"/>
      <c r="F145" s="93"/>
      <c r="G145" s="86"/>
      <c r="H145" s="87"/>
    </row>
    <row r="146" spans="3:8" ht="21.75">
      <c r="C146" s="85">
        <v>135</v>
      </c>
      <c r="D146" s="62"/>
      <c r="E146" s="90"/>
      <c r="F146" s="93"/>
      <c r="G146" s="86"/>
      <c r="H146" s="87"/>
    </row>
    <row r="147" spans="3:8" ht="21.75">
      <c r="C147" s="85">
        <v>136</v>
      </c>
      <c r="D147" s="62"/>
      <c r="E147" s="90"/>
      <c r="F147" s="93"/>
      <c r="G147" s="86"/>
      <c r="H147" s="87"/>
    </row>
    <row r="148" spans="3:8" ht="21.75">
      <c r="C148" s="85">
        <v>137</v>
      </c>
      <c r="D148" s="62"/>
      <c r="E148" s="90"/>
      <c r="F148" s="93"/>
      <c r="G148" s="86"/>
      <c r="H148" s="87"/>
    </row>
    <row r="149" spans="3:8" ht="21.75">
      <c r="C149" s="85">
        <v>138</v>
      </c>
      <c r="D149" s="62"/>
      <c r="E149" s="90"/>
      <c r="F149" s="93"/>
      <c r="G149" s="86"/>
      <c r="H149" s="87"/>
    </row>
    <row r="150" spans="3:8" ht="21.75">
      <c r="C150" s="85">
        <v>139</v>
      </c>
      <c r="D150" s="62"/>
      <c r="E150" s="90"/>
      <c r="F150" s="93"/>
      <c r="G150" s="86"/>
      <c r="H150" s="87"/>
    </row>
    <row r="151" spans="3:8" ht="21.75">
      <c r="C151" s="85">
        <v>140</v>
      </c>
      <c r="D151" s="62"/>
      <c r="E151" s="90"/>
      <c r="F151" s="93"/>
      <c r="G151" s="86"/>
      <c r="H151" s="87"/>
    </row>
    <row r="152" spans="3:8" ht="21.75">
      <c r="C152" s="85">
        <v>141</v>
      </c>
      <c r="D152" s="62"/>
      <c r="E152" s="90"/>
      <c r="F152" s="93"/>
      <c r="G152" s="86"/>
      <c r="H152" s="87"/>
    </row>
    <row r="153" spans="3:8" ht="21.75">
      <c r="C153" s="85">
        <v>142</v>
      </c>
      <c r="D153" s="62"/>
      <c r="E153" s="90"/>
      <c r="F153" s="93"/>
      <c r="G153" s="86"/>
      <c r="H153" s="87"/>
    </row>
    <row r="154" spans="3:8" ht="21.75">
      <c r="C154" s="85">
        <v>143</v>
      </c>
      <c r="D154" s="62"/>
      <c r="E154" s="90"/>
      <c r="F154" s="93"/>
      <c r="G154" s="86"/>
      <c r="H154" s="87"/>
    </row>
    <row r="155" spans="3:8" ht="21.75">
      <c r="C155" s="85">
        <v>144</v>
      </c>
      <c r="D155" s="62"/>
      <c r="E155" s="90"/>
      <c r="F155" s="93"/>
      <c r="G155" s="86"/>
      <c r="H155" s="87"/>
    </row>
    <row r="156" spans="3:8" ht="21.75">
      <c r="C156" s="85">
        <v>145</v>
      </c>
      <c r="D156" s="62"/>
      <c r="E156" s="90"/>
      <c r="F156" s="93"/>
      <c r="G156" s="86"/>
      <c r="H156" s="87"/>
    </row>
    <row r="157" spans="3:8" ht="21.75">
      <c r="C157" s="85">
        <v>146</v>
      </c>
      <c r="D157" s="62"/>
      <c r="E157" s="90"/>
      <c r="F157" s="93"/>
      <c r="G157" s="86"/>
      <c r="H157" s="87"/>
    </row>
    <row r="158" spans="3:8" ht="21.75">
      <c r="C158" s="85">
        <v>147</v>
      </c>
      <c r="D158" s="62"/>
      <c r="E158" s="90"/>
      <c r="F158" s="93"/>
      <c r="G158" s="86"/>
      <c r="H158" s="87"/>
    </row>
    <row r="159" spans="3:8" ht="21.75">
      <c r="C159" s="85">
        <v>148</v>
      </c>
      <c r="D159" s="62"/>
      <c r="E159" s="90"/>
      <c r="F159" s="93"/>
      <c r="G159" s="86"/>
      <c r="H159" s="87"/>
    </row>
    <row r="160" spans="3:8" ht="21.75">
      <c r="C160" s="85">
        <v>149</v>
      </c>
      <c r="D160" s="62"/>
      <c r="E160" s="90"/>
      <c r="F160" s="93"/>
      <c r="G160" s="86"/>
      <c r="H160" s="87"/>
    </row>
    <row r="161" spans="3:8" ht="21.75">
      <c r="C161" s="85">
        <v>150</v>
      </c>
      <c r="D161" s="62"/>
      <c r="E161" s="90"/>
      <c r="F161" s="93"/>
      <c r="G161" s="86"/>
      <c r="H161" s="87"/>
    </row>
    <row r="162" spans="3:8" ht="21.75">
      <c r="C162" s="85">
        <v>151</v>
      </c>
      <c r="D162" s="62"/>
      <c r="E162" s="90"/>
      <c r="F162" s="93"/>
      <c r="G162" s="86"/>
      <c r="H162" s="87"/>
    </row>
    <row r="163" spans="3:8" ht="21.75">
      <c r="C163" s="85">
        <v>152</v>
      </c>
      <c r="D163" s="62"/>
      <c r="E163" s="90"/>
      <c r="F163" s="93"/>
      <c r="G163" s="86"/>
      <c r="H163" s="87"/>
    </row>
    <row r="164" spans="3:8" ht="21.75">
      <c r="C164" s="85">
        <v>153</v>
      </c>
      <c r="D164" s="62"/>
      <c r="E164" s="90"/>
      <c r="F164" s="93"/>
      <c r="G164" s="86"/>
      <c r="H164" s="87"/>
    </row>
    <row r="165" spans="3:8" ht="21.75">
      <c r="C165" s="85">
        <v>154</v>
      </c>
      <c r="D165" s="62"/>
      <c r="E165" s="90"/>
      <c r="F165" s="93"/>
      <c r="G165" s="86"/>
      <c r="H165" s="87"/>
    </row>
    <row r="166" spans="3:8" ht="21.75">
      <c r="C166" s="85">
        <v>155</v>
      </c>
      <c r="D166" s="62"/>
      <c r="E166" s="90"/>
      <c r="F166" s="93"/>
      <c r="G166" s="86"/>
      <c r="H166" s="87"/>
    </row>
    <row r="167" spans="3:8" ht="21.75">
      <c r="C167" s="85">
        <v>156</v>
      </c>
      <c r="D167" s="62"/>
      <c r="E167" s="90"/>
      <c r="F167" s="93"/>
      <c r="G167" s="86"/>
      <c r="H167" s="87"/>
    </row>
    <row r="168" spans="3:8" ht="21.75">
      <c r="C168" s="85">
        <v>157</v>
      </c>
      <c r="D168" s="62"/>
      <c r="E168" s="90"/>
      <c r="F168" s="93"/>
      <c r="G168" s="86"/>
      <c r="H168" s="87"/>
    </row>
    <row r="169" spans="3:8" ht="21.75">
      <c r="C169" s="85">
        <v>158</v>
      </c>
      <c r="D169" s="62"/>
      <c r="E169" s="90"/>
      <c r="F169" s="93"/>
      <c r="G169" s="86"/>
      <c r="H169" s="87"/>
    </row>
    <row r="170" spans="3:8" ht="21.75">
      <c r="C170" s="85">
        <v>159</v>
      </c>
      <c r="D170" s="62"/>
      <c r="E170" s="90"/>
      <c r="F170" s="93"/>
      <c r="G170" s="86"/>
      <c r="H170" s="87"/>
    </row>
    <row r="171" spans="3:8" ht="21.75">
      <c r="C171" s="85">
        <v>160</v>
      </c>
      <c r="D171" s="62"/>
      <c r="E171" s="90"/>
      <c r="F171" s="93"/>
      <c r="G171" s="86"/>
      <c r="H171" s="87"/>
    </row>
    <row r="172" spans="3:8" ht="21.75">
      <c r="C172" s="85">
        <v>161</v>
      </c>
      <c r="D172" s="62"/>
      <c r="E172" s="90"/>
      <c r="F172" s="93"/>
      <c r="G172" s="86"/>
      <c r="H172" s="87"/>
    </row>
    <row r="173" spans="3:8" ht="21.75">
      <c r="C173" s="85">
        <v>162</v>
      </c>
      <c r="D173" s="62"/>
      <c r="E173" s="90"/>
      <c r="F173" s="93"/>
      <c r="G173" s="86"/>
      <c r="H173" s="87"/>
    </row>
    <row r="174" spans="3:8" ht="21.75">
      <c r="C174" s="85">
        <v>163</v>
      </c>
      <c r="D174" s="62"/>
      <c r="E174" s="90"/>
      <c r="F174" s="93"/>
      <c r="G174" s="86"/>
      <c r="H174" s="87"/>
    </row>
    <row r="175" spans="3:8" ht="21.75">
      <c r="C175" s="85">
        <v>164</v>
      </c>
      <c r="D175" s="62"/>
      <c r="E175" s="90"/>
      <c r="F175" s="93"/>
      <c r="G175" s="86"/>
      <c r="H175" s="87"/>
    </row>
    <row r="176" spans="3:8" ht="21.75">
      <c r="C176" s="85">
        <v>165</v>
      </c>
      <c r="D176" s="62"/>
      <c r="E176" s="90"/>
      <c r="F176" s="93"/>
      <c r="G176" s="86"/>
      <c r="H176" s="87"/>
    </row>
    <row r="177" spans="3:8" ht="21.75">
      <c r="C177" s="85">
        <v>166</v>
      </c>
      <c r="D177" s="62"/>
      <c r="E177" s="90"/>
      <c r="F177" s="93"/>
      <c r="G177" s="86"/>
      <c r="H177" s="87"/>
    </row>
    <row r="178" spans="3:8" ht="21.75">
      <c r="C178" s="85">
        <v>167</v>
      </c>
      <c r="D178" s="62"/>
      <c r="E178" s="90"/>
      <c r="F178" s="93"/>
      <c r="G178" s="86"/>
      <c r="H178" s="87"/>
    </row>
    <row r="179" spans="3:8" ht="21.75">
      <c r="C179" s="85">
        <v>168</v>
      </c>
      <c r="D179" s="62"/>
      <c r="E179" s="90"/>
      <c r="F179" s="93"/>
      <c r="G179" s="86"/>
      <c r="H179" s="87"/>
    </row>
    <row r="180" spans="3:8" ht="21.75">
      <c r="C180" s="85">
        <v>169</v>
      </c>
      <c r="D180" s="62"/>
      <c r="E180" s="90"/>
      <c r="F180" s="93"/>
      <c r="G180" s="86"/>
      <c r="H180" s="87"/>
    </row>
    <row r="181" spans="3:8" ht="21.75">
      <c r="C181" s="85">
        <v>170</v>
      </c>
      <c r="D181" s="62"/>
      <c r="E181" s="90"/>
      <c r="F181" s="93"/>
      <c r="G181" s="86"/>
      <c r="H181" s="87"/>
    </row>
    <row r="182" spans="3:8" ht="21.75">
      <c r="C182" s="85">
        <v>171</v>
      </c>
      <c r="D182" s="62"/>
      <c r="E182" s="90"/>
      <c r="F182" s="93"/>
      <c r="G182" s="86"/>
      <c r="H182" s="87"/>
    </row>
    <row r="183" spans="3:8" ht="21.75">
      <c r="C183" s="85">
        <v>172</v>
      </c>
      <c r="D183" s="62"/>
      <c r="E183" s="90"/>
      <c r="F183" s="93"/>
      <c r="G183" s="86"/>
      <c r="H183" s="87"/>
    </row>
    <row r="184" spans="3:8" ht="21.75">
      <c r="C184" s="85">
        <v>173</v>
      </c>
      <c r="D184" s="62"/>
      <c r="E184" s="90"/>
      <c r="F184" s="93"/>
      <c r="G184" s="86"/>
      <c r="H184" s="87"/>
    </row>
    <row r="185" spans="3:8" ht="21.75">
      <c r="C185" s="85">
        <v>174</v>
      </c>
      <c r="D185" s="62"/>
      <c r="E185" s="90"/>
      <c r="F185" s="93"/>
      <c r="G185" s="86"/>
      <c r="H185" s="87"/>
    </row>
    <row r="186" spans="3:8" ht="21.75">
      <c r="C186" s="85">
        <v>175</v>
      </c>
      <c r="D186" s="62"/>
      <c r="E186" s="90"/>
      <c r="F186" s="93"/>
      <c r="G186" s="86"/>
      <c r="H186" s="87"/>
    </row>
    <row r="187" spans="3:8" ht="21.75">
      <c r="C187" s="85">
        <v>176</v>
      </c>
      <c r="D187" s="62"/>
      <c r="E187" s="90"/>
      <c r="F187" s="93"/>
      <c r="G187" s="86"/>
      <c r="H187" s="87"/>
    </row>
    <row r="188" spans="3:8" ht="21.75">
      <c r="C188" s="85">
        <v>177</v>
      </c>
      <c r="D188" s="62"/>
      <c r="E188" s="90"/>
      <c r="F188" s="93"/>
      <c r="G188" s="86"/>
      <c r="H188" s="87"/>
    </row>
    <row r="189" spans="3:8" ht="21.75">
      <c r="C189" s="85">
        <v>178</v>
      </c>
      <c r="D189" s="62"/>
      <c r="E189" s="90"/>
      <c r="F189" s="93"/>
      <c r="G189" s="86"/>
      <c r="H189" s="87"/>
    </row>
    <row r="190" spans="3:8" ht="21.75">
      <c r="C190" s="85">
        <v>179</v>
      </c>
      <c r="D190" s="62"/>
      <c r="E190" s="90"/>
      <c r="F190" s="93"/>
      <c r="G190" s="86"/>
      <c r="H190" s="87"/>
    </row>
    <row r="191" spans="3:8" ht="21.75">
      <c r="C191" s="85">
        <v>180</v>
      </c>
      <c r="D191" s="62"/>
      <c r="E191" s="90"/>
      <c r="F191" s="93"/>
      <c r="G191" s="86"/>
      <c r="H191" s="87"/>
    </row>
    <row r="192" spans="3:8" ht="21.75">
      <c r="C192" s="85">
        <v>181</v>
      </c>
      <c r="D192" s="62"/>
      <c r="E192" s="90"/>
      <c r="F192" s="93"/>
      <c r="G192" s="86"/>
      <c r="H192" s="87"/>
    </row>
    <row r="193" spans="3:8" ht="21.75">
      <c r="C193" s="85">
        <v>182</v>
      </c>
      <c r="D193" s="62"/>
      <c r="E193" s="90"/>
      <c r="F193" s="93"/>
      <c r="G193" s="86"/>
      <c r="H193" s="87"/>
    </row>
    <row r="194" spans="3:8" ht="21.75">
      <c r="C194" s="85">
        <v>183</v>
      </c>
      <c r="D194" s="62"/>
      <c r="E194" s="90"/>
      <c r="F194" s="93"/>
      <c r="G194" s="86"/>
      <c r="H194" s="87"/>
    </row>
    <row r="195" spans="3:8" ht="21.75">
      <c r="C195" s="85">
        <v>184</v>
      </c>
      <c r="D195" s="62"/>
      <c r="E195" s="90"/>
      <c r="F195" s="93"/>
      <c r="G195" s="86"/>
      <c r="H195" s="87"/>
    </row>
    <row r="196" spans="3:8" ht="21.75">
      <c r="C196" s="85">
        <v>185</v>
      </c>
      <c r="D196" s="62"/>
      <c r="E196" s="90"/>
      <c r="F196" s="93"/>
      <c r="G196" s="86"/>
      <c r="H196" s="87"/>
    </row>
    <row r="197" spans="3:8" ht="21.75">
      <c r="C197" s="85">
        <v>186</v>
      </c>
      <c r="D197" s="62"/>
      <c r="E197" s="90"/>
      <c r="F197" s="93"/>
      <c r="G197" s="86"/>
      <c r="H197" s="87"/>
    </row>
    <row r="198" spans="3:8" ht="21.75">
      <c r="C198" s="85">
        <v>187</v>
      </c>
      <c r="D198" s="62"/>
      <c r="E198" s="90"/>
      <c r="F198" s="93"/>
      <c r="G198" s="86"/>
      <c r="H198" s="87"/>
    </row>
    <row r="199" spans="3:8" ht="21.75">
      <c r="C199" s="85">
        <v>188</v>
      </c>
      <c r="D199" s="62"/>
      <c r="E199" s="90"/>
      <c r="F199" s="93"/>
      <c r="G199" s="86"/>
      <c r="H199" s="87"/>
    </row>
    <row r="200" spans="3:8" ht="21.75">
      <c r="C200" s="85">
        <v>189</v>
      </c>
      <c r="D200" s="62"/>
      <c r="E200" s="90"/>
      <c r="F200" s="93"/>
      <c r="G200" s="86"/>
      <c r="H200" s="87"/>
    </row>
    <row r="201" spans="3:8" ht="21.75">
      <c r="C201" s="85">
        <v>190</v>
      </c>
      <c r="D201" s="62"/>
      <c r="E201" s="90"/>
      <c r="F201" s="93"/>
      <c r="G201" s="86"/>
      <c r="H201" s="87"/>
    </row>
    <row r="202" spans="3:8" ht="21.75">
      <c r="C202" s="85">
        <v>191</v>
      </c>
      <c r="D202" s="62"/>
      <c r="E202" s="90"/>
      <c r="F202" s="93"/>
      <c r="G202" s="86"/>
      <c r="H202" s="87"/>
    </row>
    <row r="203" spans="3:8" ht="21.75">
      <c r="C203" s="85">
        <v>192</v>
      </c>
      <c r="D203" s="62"/>
      <c r="E203" s="90"/>
      <c r="F203" s="93"/>
      <c r="G203" s="86"/>
      <c r="H203" s="87"/>
    </row>
    <row r="204" spans="3:8" ht="21.75">
      <c r="C204" s="85">
        <v>193</v>
      </c>
      <c r="D204" s="62"/>
      <c r="E204" s="90"/>
      <c r="F204" s="93"/>
      <c r="G204" s="86"/>
      <c r="H204" s="87"/>
    </row>
    <row r="205" spans="3:8" ht="21.75">
      <c r="C205" s="85">
        <v>194</v>
      </c>
      <c r="D205" s="62"/>
      <c r="E205" s="90"/>
      <c r="F205" s="93"/>
      <c r="G205" s="86"/>
      <c r="H205" s="87"/>
    </row>
    <row r="206" spans="3:8" ht="21.75">
      <c r="C206" s="85">
        <v>195</v>
      </c>
      <c r="D206" s="62"/>
      <c r="E206" s="90"/>
      <c r="F206" s="93"/>
      <c r="G206" s="86"/>
      <c r="H206" s="87"/>
    </row>
    <row r="207" spans="3:8" ht="21.75">
      <c r="C207" s="85">
        <v>196</v>
      </c>
      <c r="D207" s="62"/>
      <c r="E207" s="90"/>
      <c r="F207" s="93"/>
      <c r="G207" s="86"/>
      <c r="H207" s="87"/>
    </row>
    <row r="208" spans="3:8" ht="21.75">
      <c r="C208" s="85">
        <v>197</v>
      </c>
      <c r="D208" s="62"/>
      <c r="E208" s="90"/>
      <c r="F208" s="93"/>
      <c r="G208" s="86"/>
      <c r="H208" s="87"/>
    </row>
    <row r="209" spans="3:8" ht="21.75">
      <c r="C209" s="85">
        <v>198</v>
      </c>
      <c r="D209" s="62"/>
      <c r="E209" s="90"/>
      <c r="F209" s="93"/>
      <c r="G209" s="86"/>
      <c r="H209" s="87"/>
    </row>
    <row r="210" spans="3:8" ht="21.75">
      <c r="C210" s="85">
        <v>199</v>
      </c>
      <c r="D210" s="62"/>
      <c r="E210" s="90"/>
      <c r="F210" s="93"/>
      <c r="G210" s="86"/>
      <c r="H210" s="87"/>
    </row>
    <row r="211" spans="3:8" ht="21.75">
      <c r="C211" s="85">
        <v>200</v>
      </c>
      <c r="D211" s="62"/>
      <c r="E211" s="90"/>
      <c r="F211" s="93"/>
      <c r="G211" s="86"/>
      <c r="H211" s="87"/>
    </row>
    <row r="212" spans="3:8" ht="21.75">
      <c r="C212" s="85">
        <v>201</v>
      </c>
      <c r="D212" s="62"/>
      <c r="E212" s="90"/>
      <c r="F212" s="93"/>
      <c r="G212" s="86"/>
      <c r="H212" s="87"/>
    </row>
    <row r="213" spans="3:8" ht="21.75">
      <c r="C213" s="85">
        <v>202</v>
      </c>
      <c r="D213" s="62"/>
      <c r="E213" s="90"/>
      <c r="F213" s="93"/>
      <c r="G213" s="86"/>
      <c r="H213" s="87"/>
    </row>
    <row r="214" spans="3:8" ht="21.75">
      <c r="C214" s="85">
        <v>203</v>
      </c>
      <c r="D214" s="62"/>
      <c r="E214" s="90"/>
      <c r="F214" s="93"/>
      <c r="G214" s="86"/>
      <c r="H214" s="87"/>
    </row>
    <row r="215" spans="3:8" ht="21.75">
      <c r="C215" s="85">
        <v>204</v>
      </c>
      <c r="D215" s="62"/>
      <c r="E215" s="90"/>
      <c r="F215" s="93"/>
      <c r="G215" s="86"/>
      <c r="H215" s="87"/>
    </row>
    <row r="216" spans="3:8" ht="21.75">
      <c r="C216" s="85">
        <v>205</v>
      </c>
      <c r="D216" s="62"/>
      <c r="E216" s="90"/>
      <c r="F216" s="93"/>
      <c r="G216" s="86"/>
      <c r="H216" s="87"/>
    </row>
    <row r="217" spans="3:8" ht="21.75">
      <c r="C217" s="85">
        <v>206</v>
      </c>
      <c r="D217" s="62"/>
      <c r="E217" s="90"/>
      <c r="F217" s="93"/>
      <c r="G217" s="86"/>
      <c r="H217" s="87"/>
    </row>
    <row r="218" spans="3:8" ht="21.75">
      <c r="C218" s="85">
        <v>207</v>
      </c>
      <c r="D218" s="62"/>
      <c r="E218" s="90"/>
      <c r="F218" s="93"/>
      <c r="G218" s="86"/>
      <c r="H218" s="87"/>
    </row>
    <row r="219" spans="3:8" ht="21.75">
      <c r="C219" s="85">
        <v>208</v>
      </c>
      <c r="D219" s="62"/>
      <c r="E219" s="90"/>
      <c r="F219" s="93"/>
      <c r="G219" s="86"/>
      <c r="H219" s="87"/>
    </row>
    <row r="220" spans="3:8" ht="21.75">
      <c r="C220" s="85">
        <v>209</v>
      </c>
      <c r="D220" s="62"/>
      <c r="E220" s="90"/>
      <c r="F220" s="93"/>
      <c r="G220" s="86"/>
      <c r="H220" s="87"/>
    </row>
    <row r="221" spans="3:8" ht="21.75">
      <c r="C221" s="85">
        <v>210</v>
      </c>
      <c r="D221" s="62"/>
      <c r="E221" s="90"/>
      <c r="F221" s="93"/>
      <c r="G221" s="86"/>
      <c r="H221" s="87"/>
    </row>
    <row r="222" spans="3:8" ht="21.75">
      <c r="C222" s="85">
        <v>211</v>
      </c>
      <c r="D222" s="62"/>
      <c r="E222" s="90"/>
      <c r="F222" s="93"/>
      <c r="G222" s="86"/>
      <c r="H222" s="87"/>
    </row>
    <row r="223" spans="3:8" ht="21.75">
      <c r="C223" s="85">
        <v>212</v>
      </c>
      <c r="D223" s="62"/>
      <c r="E223" s="90"/>
      <c r="F223" s="93"/>
      <c r="G223" s="86"/>
      <c r="H223" s="87"/>
    </row>
    <row r="224" spans="3:8" ht="21.75">
      <c r="C224" s="85">
        <v>213</v>
      </c>
      <c r="D224" s="62"/>
      <c r="E224" s="90"/>
      <c r="F224" s="93"/>
      <c r="G224" s="86"/>
      <c r="H224" s="87"/>
    </row>
    <row r="225" spans="3:8" ht="21.75">
      <c r="C225" s="85">
        <v>214</v>
      </c>
      <c r="D225" s="62"/>
      <c r="E225" s="90"/>
      <c r="F225" s="93"/>
      <c r="G225" s="86"/>
      <c r="H225" s="87"/>
    </row>
    <row r="226" spans="3:8" ht="21.75">
      <c r="C226" s="85">
        <v>215</v>
      </c>
      <c r="D226" s="62"/>
      <c r="E226" s="90"/>
      <c r="F226" s="93"/>
      <c r="G226" s="86"/>
      <c r="H226" s="87"/>
    </row>
    <row r="227" spans="3:8" ht="21.75">
      <c r="C227" s="85">
        <v>216</v>
      </c>
      <c r="D227" s="62"/>
      <c r="E227" s="90"/>
      <c r="F227" s="93"/>
      <c r="G227" s="86"/>
      <c r="H227" s="87"/>
    </row>
    <row r="228" spans="3:8" ht="21.75">
      <c r="C228" s="85">
        <v>217</v>
      </c>
      <c r="D228" s="62"/>
      <c r="E228" s="90"/>
      <c r="F228" s="93"/>
      <c r="G228" s="86"/>
      <c r="H228" s="87"/>
    </row>
    <row r="229" spans="3:8" ht="21.75">
      <c r="C229" s="85">
        <v>218</v>
      </c>
      <c r="D229" s="62"/>
      <c r="E229" s="90"/>
      <c r="F229" s="93"/>
      <c r="G229" s="86"/>
      <c r="H229" s="87"/>
    </row>
    <row r="230" spans="3:8" ht="21.75">
      <c r="C230" s="85">
        <v>219</v>
      </c>
      <c r="D230" s="62"/>
      <c r="E230" s="90"/>
      <c r="F230" s="93"/>
      <c r="G230" s="86"/>
      <c r="H230" s="87"/>
    </row>
    <row r="231" spans="3:8" ht="21.75">
      <c r="C231" s="85">
        <v>220</v>
      </c>
      <c r="D231" s="62"/>
      <c r="E231" s="90"/>
      <c r="F231" s="93"/>
      <c r="G231" s="86"/>
      <c r="H231" s="87"/>
    </row>
    <row r="232" spans="3:8" ht="21.75">
      <c r="C232" s="85">
        <v>221</v>
      </c>
      <c r="D232" s="62"/>
      <c r="E232" s="90"/>
      <c r="F232" s="93"/>
      <c r="G232" s="86"/>
      <c r="H232" s="87"/>
    </row>
    <row r="233" spans="3:8" ht="21.75">
      <c r="C233" s="85">
        <v>222</v>
      </c>
      <c r="D233" s="62"/>
      <c r="E233" s="90"/>
      <c r="F233" s="93"/>
      <c r="G233" s="86"/>
      <c r="H233" s="87"/>
    </row>
    <row r="234" spans="3:8" ht="21.75">
      <c r="C234" s="85">
        <v>223</v>
      </c>
      <c r="D234" s="62"/>
      <c r="E234" s="90"/>
      <c r="F234" s="93"/>
      <c r="G234" s="86"/>
      <c r="H234" s="87"/>
    </row>
    <row r="235" spans="3:8" ht="21.75">
      <c r="C235" s="85">
        <v>224</v>
      </c>
      <c r="D235" s="62"/>
      <c r="E235" s="90"/>
      <c r="F235" s="93"/>
      <c r="G235" s="86"/>
      <c r="H235" s="87"/>
    </row>
    <row r="236" spans="3:8" ht="21.75">
      <c r="C236" s="85">
        <v>225</v>
      </c>
      <c r="D236" s="62"/>
      <c r="E236" s="90"/>
      <c r="F236" s="93"/>
      <c r="G236" s="86"/>
      <c r="H236" s="87"/>
    </row>
    <row r="237" spans="3:8" ht="21.75">
      <c r="C237" s="85">
        <v>226</v>
      </c>
      <c r="D237" s="62"/>
      <c r="E237" s="90"/>
      <c r="F237" s="93"/>
      <c r="G237" s="86"/>
      <c r="H237" s="87"/>
    </row>
    <row r="238" spans="3:8" ht="21.75">
      <c r="C238" s="85">
        <v>227</v>
      </c>
      <c r="D238" s="62"/>
      <c r="E238" s="90"/>
      <c r="F238" s="93"/>
      <c r="G238" s="86"/>
      <c r="H238" s="87"/>
    </row>
    <row r="239" spans="3:8" ht="21.75">
      <c r="C239" s="85">
        <v>228</v>
      </c>
      <c r="D239" s="62"/>
      <c r="E239" s="90"/>
      <c r="F239" s="93"/>
      <c r="G239" s="86"/>
      <c r="H239" s="87"/>
    </row>
    <row r="240" spans="3:8" ht="21.75">
      <c r="C240" s="85">
        <v>229</v>
      </c>
      <c r="D240" s="62"/>
      <c r="E240" s="90"/>
      <c r="F240" s="93"/>
      <c r="G240" s="86"/>
      <c r="H240" s="87"/>
    </row>
    <row r="241" spans="3:8" ht="21.75">
      <c r="C241" s="85">
        <v>230</v>
      </c>
      <c r="D241" s="62"/>
      <c r="E241" s="90"/>
      <c r="F241" s="93"/>
      <c r="G241" s="86"/>
      <c r="H241" s="87"/>
    </row>
    <row r="242" spans="3:8" ht="21.75">
      <c r="C242" s="85">
        <v>231</v>
      </c>
      <c r="D242" s="62"/>
      <c r="E242" s="90"/>
      <c r="F242" s="93"/>
      <c r="G242" s="86"/>
      <c r="H242" s="87"/>
    </row>
    <row r="243" spans="3:8" ht="21.75">
      <c r="C243" s="85">
        <v>232</v>
      </c>
      <c r="D243" s="62"/>
      <c r="E243" s="90"/>
      <c r="F243" s="93"/>
      <c r="G243" s="86"/>
      <c r="H243" s="87"/>
    </row>
    <row r="244" spans="3:8" ht="21.75">
      <c r="C244" s="85">
        <v>233</v>
      </c>
      <c r="D244" s="62"/>
      <c r="E244" s="90"/>
      <c r="F244" s="93"/>
      <c r="G244" s="86"/>
      <c r="H244" s="87"/>
    </row>
    <row r="245" spans="3:8" ht="21.75">
      <c r="C245" s="85">
        <v>234</v>
      </c>
      <c r="D245" s="62"/>
      <c r="E245" s="90"/>
      <c r="F245" s="93"/>
      <c r="G245" s="86"/>
      <c r="H245" s="87"/>
    </row>
    <row r="246" spans="3:8" ht="21.75">
      <c r="C246" s="85">
        <v>235</v>
      </c>
      <c r="D246" s="62"/>
      <c r="E246" s="90"/>
      <c r="F246" s="93"/>
      <c r="G246" s="86"/>
      <c r="H246" s="87"/>
    </row>
    <row r="247" spans="3:8" ht="21.75">
      <c r="C247" s="85">
        <v>236</v>
      </c>
      <c r="D247" s="62"/>
      <c r="E247" s="90"/>
      <c r="F247" s="93"/>
      <c r="G247" s="86"/>
      <c r="H247" s="87"/>
    </row>
    <row r="248" spans="3:8" ht="21.75">
      <c r="C248" s="85">
        <v>237</v>
      </c>
      <c r="D248" s="62"/>
      <c r="E248" s="90"/>
      <c r="F248" s="93"/>
      <c r="G248" s="86"/>
      <c r="H248" s="87"/>
    </row>
    <row r="249" spans="3:8" ht="21.75">
      <c r="C249" s="85">
        <v>238</v>
      </c>
      <c r="D249" s="62"/>
      <c r="E249" s="90"/>
      <c r="F249" s="93"/>
      <c r="G249" s="86"/>
      <c r="H249" s="87"/>
    </row>
    <row r="250" spans="3:8" ht="21.75">
      <c r="C250" s="85">
        <v>239</v>
      </c>
      <c r="D250" s="62"/>
      <c r="E250" s="90"/>
      <c r="F250" s="93"/>
      <c r="G250" s="86"/>
      <c r="H250" s="87"/>
    </row>
    <row r="251" spans="3:8" ht="21.75">
      <c r="C251" s="85">
        <v>240</v>
      </c>
      <c r="D251" s="62"/>
      <c r="E251" s="90"/>
      <c r="F251" s="93"/>
      <c r="G251" s="86"/>
      <c r="H251" s="87"/>
    </row>
    <row r="252" spans="3:8" ht="21.75">
      <c r="C252" s="85">
        <v>241</v>
      </c>
      <c r="D252" s="62"/>
      <c r="E252" s="90"/>
      <c r="F252" s="93"/>
      <c r="G252" s="86"/>
      <c r="H252" s="87"/>
    </row>
    <row r="253" spans="3:8" ht="21.75">
      <c r="C253" s="85">
        <v>242</v>
      </c>
      <c r="D253" s="62"/>
      <c r="E253" s="90"/>
      <c r="F253" s="93"/>
      <c r="G253" s="86"/>
      <c r="H253" s="87"/>
    </row>
    <row r="254" spans="3:8" ht="21.75">
      <c r="C254" s="85">
        <v>243</v>
      </c>
      <c r="D254" s="62"/>
      <c r="E254" s="90"/>
      <c r="F254" s="93"/>
      <c r="G254" s="86"/>
      <c r="H254" s="87"/>
    </row>
    <row r="255" spans="3:8" ht="21.75">
      <c r="C255" s="85">
        <v>244</v>
      </c>
      <c r="D255" s="62"/>
      <c r="E255" s="90"/>
      <c r="F255" s="93"/>
      <c r="G255" s="86"/>
      <c r="H255" s="87"/>
    </row>
    <row r="256" spans="3:8" ht="21.75">
      <c r="C256" s="85">
        <v>245</v>
      </c>
      <c r="D256" s="62"/>
      <c r="E256" s="90"/>
      <c r="F256" s="93"/>
      <c r="G256" s="86"/>
      <c r="H256" s="87"/>
    </row>
    <row r="257" spans="3:8" ht="21.75">
      <c r="C257" s="85">
        <v>246</v>
      </c>
      <c r="D257" s="62"/>
      <c r="E257" s="90"/>
      <c r="F257" s="93"/>
      <c r="G257" s="86"/>
      <c r="H257" s="87"/>
    </row>
    <row r="258" spans="3:8" ht="21.75">
      <c r="C258" s="85">
        <v>247</v>
      </c>
      <c r="D258" s="62"/>
      <c r="E258" s="90"/>
      <c r="F258" s="93"/>
      <c r="G258" s="86"/>
      <c r="H258" s="87"/>
    </row>
    <row r="259" spans="3:8" ht="21.75">
      <c r="C259" s="85">
        <v>248</v>
      </c>
      <c r="D259" s="62"/>
      <c r="E259" s="90"/>
      <c r="F259" s="93"/>
      <c r="G259" s="86"/>
      <c r="H259" s="87"/>
    </row>
    <row r="260" spans="3:8" ht="21.75">
      <c r="C260" s="85">
        <v>249</v>
      </c>
      <c r="D260" s="62"/>
      <c r="E260" s="90"/>
      <c r="F260" s="93"/>
      <c r="G260" s="86"/>
      <c r="H260" s="87"/>
    </row>
    <row r="261" spans="3:8" ht="21.75">
      <c r="C261" s="85">
        <v>250</v>
      </c>
      <c r="D261" s="62"/>
      <c r="E261" s="90"/>
      <c r="F261" s="93"/>
      <c r="G261" s="86"/>
      <c r="H261" s="87"/>
    </row>
    <row r="262" spans="3:8" ht="21.75">
      <c r="C262" s="85">
        <v>251</v>
      </c>
      <c r="D262" s="62"/>
      <c r="E262" s="90"/>
      <c r="F262" s="93"/>
      <c r="G262" s="86"/>
      <c r="H262" s="87"/>
    </row>
    <row r="263" spans="3:8" ht="21.75">
      <c r="C263" s="85">
        <v>252</v>
      </c>
      <c r="D263" s="62"/>
      <c r="E263" s="90"/>
      <c r="F263" s="93"/>
      <c r="G263" s="86"/>
      <c r="H263" s="87"/>
    </row>
    <row r="264" spans="3:8" ht="21.75">
      <c r="C264" s="85">
        <v>253</v>
      </c>
      <c r="D264" s="62"/>
      <c r="E264" s="90"/>
      <c r="F264" s="93"/>
      <c r="G264" s="86"/>
      <c r="H264" s="87"/>
    </row>
    <row r="265" spans="3:8" ht="21.75">
      <c r="C265" s="85">
        <v>254</v>
      </c>
      <c r="D265" s="62"/>
      <c r="E265" s="90"/>
      <c r="F265" s="93"/>
      <c r="G265" s="86"/>
      <c r="H265" s="87"/>
    </row>
    <row r="266" spans="3:8" ht="21.75">
      <c r="C266" s="85">
        <v>255</v>
      </c>
      <c r="D266" s="62"/>
      <c r="E266" s="90"/>
      <c r="F266" s="93"/>
      <c r="G266" s="86"/>
      <c r="H266" s="87"/>
    </row>
    <row r="267" spans="3:8" ht="21.75">
      <c r="C267" s="85">
        <v>256</v>
      </c>
      <c r="D267" s="62"/>
      <c r="E267" s="90"/>
      <c r="F267" s="93"/>
      <c r="G267" s="86"/>
      <c r="H267" s="87"/>
    </row>
    <row r="268" spans="3:8" ht="21.75">
      <c r="C268" s="85">
        <v>257</v>
      </c>
      <c r="D268" s="62"/>
      <c r="E268" s="90"/>
      <c r="F268" s="93"/>
      <c r="G268" s="86"/>
      <c r="H268" s="87"/>
    </row>
    <row r="269" spans="3:8" ht="21.75">
      <c r="C269" s="85">
        <v>258</v>
      </c>
      <c r="D269" s="62"/>
      <c r="E269" s="90"/>
      <c r="F269" s="93"/>
      <c r="G269" s="86"/>
      <c r="H269" s="87"/>
    </row>
    <row r="270" spans="3:8" ht="21.75">
      <c r="C270" s="85">
        <v>259</v>
      </c>
      <c r="D270" s="62"/>
      <c r="E270" s="90"/>
      <c r="F270" s="93"/>
      <c r="G270" s="86"/>
      <c r="H270" s="87"/>
    </row>
    <row r="271" spans="3:8" ht="21.75">
      <c r="C271" s="85">
        <v>260</v>
      </c>
      <c r="D271" s="62"/>
      <c r="E271" s="90"/>
      <c r="F271" s="93"/>
      <c r="G271" s="86"/>
      <c r="H271" s="87"/>
    </row>
    <row r="272" spans="3:8" ht="21.75">
      <c r="C272" s="85">
        <v>261</v>
      </c>
      <c r="D272" s="62"/>
      <c r="E272" s="90"/>
      <c r="F272" s="93"/>
      <c r="G272" s="86"/>
      <c r="H272" s="87"/>
    </row>
    <row r="273" spans="3:8" ht="21.75">
      <c r="C273" s="85">
        <v>262</v>
      </c>
      <c r="D273" s="62"/>
      <c r="E273" s="90"/>
      <c r="F273" s="93"/>
      <c r="G273" s="86"/>
      <c r="H273" s="87"/>
    </row>
    <row r="274" spans="3:8" ht="21.75">
      <c r="C274" s="85">
        <v>263</v>
      </c>
      <c r="D274" s="62"/>
      <c r="E274" s="90"/>
      <c r="F274" s="93"/>
      <c r="G274" s="86"/>
      <c r="H274" s="87"/>
    </row>
    <row r="275" spans="3:8" ht="21.75">
      <c r="C275" s="85">
        <v>264</v>
      </c>
      <c r="D275" s="62"/>
      <c r="E275" s="90"/>
      <c r="F275" s="93"/>
      <c r="G275" s="86"/>
      <c r="H275" s="87"/>
    </row>
    <row r="276" spans="3:8" ht="21.75">
      <c r="C276" s="85">
        <v>265</v>
      </c>
      <c r="D276" s="62"/>
      <c r="E276" s="90"/>
      <c r="F276" s="93"/>
      <c r="G276" s="86"/>
      <c r="H276" s="87"/>
    </row>
    <row r="277" spans="3:8" ht="21.75">
      <c r="C277" s="85">
        <v>266</v>
      </c>
      <c r="D277" s="62"/>
      <c r="E277" s="90"/>
      <c r="F277" s="93"/>
      <c r="G277" s="86"/>
      <c r="H277" s="87"/>
    </row>
    <row r="278" spans="3:8" ht="21.75">
      <c r="C278" s="85">
        <v>267</v>
      </c>
      <c r="D278" s="62"/>
      <c r="E278" s="90"/>
      <c r="F278" s="93"/>
      <c r="G278" s="86"/>
      <c r="H278" s="87"/>
    </row>
    <row r="279" spans="3:8" ht="21.75">
      <c r="C279" s="85">
        <v>268</v>
      </c>
      <c r="D279" s="62"/>
      <c r="E279" s="90"/>
      <c r="F279" s="93"/>
      <c r="G279" s="86"/>
      <c r="H279" s="87"/>
    </row>
    <row r="280" spans="3:8" ht="21.75">
      <c r="C280" s="85">
        <v>269</v>
      </c>
      <c r="D280" s="62"/>
      <c r="E280" s="90"/>
      <c r="F280" s="93"/>
      <c r="G280" s="86"/>
      <c r="H280" s="87"/>
    </row>
    <row r="281" spans="3:8" ht="21.75">
      <c r="C281" s="85">
        <v>270</v>
      </c>
      <c r="D281" s="62"/>
      <c r="E281" s="90"/>
      <c r="F281" s="93"/>
      <c r="G281" s="86"/>
      <c r="H281" s="87"/>
    </row>
    <row r="282" spans="3:8" ht="21.75">
      <c r="C282" s="85">
        <v>271</v>
      </c>
      <c r="D282" s="62"/>
      <c r="E282" s="90"/>
      <c r="F282" s="93"/>
      <c r="G282" s="86"/>
      <c r="H282" s="87"/>
    </row>
    <row r="283" spans="3:8" ht="21.75">
      <c r="C283" s="85">
        <v>272</v>
      </c>
      <c r="D283" s="62"/>
      <c r="E283" s="90"/>
      <c r="F283" s="93"/>
      <c r="G283" s="86"/>
      <c r="H283" s="87"/>
    </row>
    <row r="284" spans="3:8" ht="21.75">
      <c r="C284" s="85">
        <v>273</v>
      </c>
      <c r="D284" s="62"/>
      <c r="E284" s="90"/>
      <c r="F284" s="93"/>
      <c r="G284" s="86"/>
      <c r="H284" s="87"/>
    </row>
    <row r="285" spans="3:8" ht="21.75">
      <c r="C285" s="85">
        <v>274</v>
      </c>
      <c r="D285" s="62"/>
      <c r="E285" s="90"/>
      <c r="F285" s="93"/>
      <c r="G285" s="86"/>
      <c r="H285" s="87"/>
    </row>
    <row r="286" spans="3:8" ht="21.75">
      <c r="C286" s="85">
        <v>275</v>
      </c>
      <c r="D286" s="62"/>
      <c r="E286" s="90"/>
      <c r="F286" s="93"/>
      <c r="G286" s="86"/>
      <c r="H286" s="87"/>
    </row>
    <row r="287" spans="3:8" ht="21.75">
      <c r="C287" s="85">
        <v>276</v>
      </c>
      <c r="D287" s="62"/>
      <c r="E287" s="90"/>
      <c r="F287" s="103"/>
      <c r="G287" s="86"/>
      <c r="H287" s="87"/>
    </row>
    <row r="288" spans="3:8" ht="21.75">
      <c r="C288" s="85"/>
      <c r="D288" s="62"/>
      <c r="E288" s="90"/>
      <c r="F288" s="93"/>
      <c r="G288" s="86"/>
      <c r="H288" s="87"/>
    </row>
    <row r="289" spans="3:8" ht="21.75">
      <c r="C289" s="85"/>
      <c r="D289" s="62"/>
      <c r="E289" s="90"/>
      <c r="F289" s="93"/>
      <c r="G289" s="86"/>
      <c r="H289" s="87"/>
    </row>
    <row r="290" spans="3:8" ht="21.75">
      <c r="C290" s="85"/>
      <c r="D290" s="62"/>
      <c r="E290" s="90"/>
      <c r="F290" s="93"/>
      <c r="G290" s="86"/>
      <c r="H290" s="87"/>
    </row>
    <row r="291" spans="3:8" ht="21.75">
      <c r="C291" s="85"/>
      <c r="D291" s="62"/>
      <c r="E291" s="90"/>
      <c r="F291" s="93"/>
      <c r="G291" s="86"/>
      <c r="H291" s="87"/>
    </row>
    <row r="292" spans="3:8" ht="21.75">
      <c r="C292" s="85"/>
      <c r="D292" s="62"/>
      <c r="E292" s="90"/>
      <c r="F292" s="93"/>
      <c r="G292" s="86"/>
      <c r="H292" s="87"/>
    </row>
    <row r="293" spans="3:8" ht="21.75">
      <c r="C293" s="85"/>
      <c r="D293" s="62"/>
      <c r="E293" s="90"/>
      <c r="F293" s="93"/>
      <c r="G293" s="86"/>
      <c r="H293" s="87"/>
    </row>
    <row r="294" spans="3:8" ht="21.75">
      <c r="C294" s="85"/>
      <c r="D294" s="62"/>
      <c r="E294" s="90"/>
      <c r="F294" s="93"/>
      <c r="G294" s="86"/>
      <c r="H294" s="87"/>
    </row>
  </sheetData>
  <sortState ref="C24:H287">
    <sortCondition descending="1" ref="H7:H287"/>
    <sortCondition descending="1" ref="G7:G287"/>
  </sortState>
  <mergeCells count="3">
    <mergeCell ref="C2:G2"/>
    <mergeCell ref="C3:G3"/>
    <mergeCell ref="C4:G4"/>
  </mergeCells>
  <conditionalFormatting sqref="E7:E294">
    <cfRule type="containsText" dxfId="1" priority="1" operator="containsText" text="F">
      <formula>NOT(ISERROR(SEARCH("F",E7)))</formula>
    </cfRule>
  </conditionalFormatting>
  <printOptions horizontalCentered="1"/>
  <pageMargins left="0.2" right="0.2" top="0.25" bottom="0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13" workbookViewId="0">
      <selection activeCell="H8" sqref="H8"/>
    </sheetView>
  </sheetViews>
  <sheetFormatPr defaultColWidth="15.42578125" defaultRowHeight="15"/>
  <cols>
    <col min="1" max="1" width="8.85546875" customWidth="1"/>
    <col min="2" max="2" width="22.85546875" customWidth="1"/>
    <col min="3" max="3" width="8.140625" style="83" customWidth="1"/>
    <col min="4" max="4" width="15.42578125" style="82"/>
    <col min="5" max="5" width="15.42578125" style="83"/>
  </cols>
  <sheetData>
    <row r="1" spans="1:6" ht="48.75">
      <c r="A1" s="200" t="s">
        <v>150</v>
      </c>
      <c r="B1" s="200"/>
      <c r="C1" s="200"/>
      <c r="D1" s="200"/>
      <c r="E1" s="200"/>
      <c r="F1" s="200"/>
    </row>
    <row r="2" spans="1:6" ht="30.75" thickBot="1">
      <c r="A2" s="204" t="s">
        <v>153</v>
      </c>
      <c r="B2" s="204"/>
      <c r="C2" s="204"/>
      <c r="D2" s="204"/>
      <c r="E2" s="204"/>
      <c r="F2" s="204"/>
    </row>
    <row r="3" spans="1:6" ht="36">
      <c r="A3" s="205" t="s">
        <v>166</v>
      </c>
      <c r="B3" s="205"/>
      <c r="C3" s="205"/>
      <c r="D3" s="205"/>
      <c r="E3" s="205"/>
      <c r="F3" s="205"/>
    </row>
    <row r="4" spans="1:6" ht="26.25">
      <c r="A4" s="203" t="s">
        <v>167</v>
      </c>
      <c r="B4" s="203"/>
      <c r="C4" s="203"/>
      <c r="D4" s="203"/>
      <c r="E4" s="203"/>
      <c r="F4" s="203"/>
    </row>
    <row r="5" spans="1:6" ht="81">
      <c r="A5" s="104" t="s">
        <v>149</v>
      </c>
      <c r="B5" s="86" t="s">
        <v>0</v>
      </c>
      <c r="C5" s="86" t="s">
        <v>1</v>
      </c>
      <c r="D5" s="86" t="s">
        <v>154</v>
      </c>
      <c r="E5" s="104" t="s">
        <v>48</v>
      </c>
      <c r="F5" s="89" t="s">
        <v>118</v>
      </c>
    </row>
    <row r="6" spans="1:6" ht="21.75">
      <c r="A6" s="106">
        <v>1</v>
      </c>
      <c r="B6" s="106" t="s">
        <v>177</v>
      </c>
      <c r="C6" s="105">
        <v>31</v>
      </c>
      <c r="D6" s="90" t="s">
        <v>173</v>
      </c>
      <c r="E6" s="105">
        <v>709</v>
      </c>
      <c r="F6" s="107">
        <v>5</v>
      </c>
    </row>
    <row r="7" spans="1:6" ht="21.75">
      <c r="A7" s="106">
        <v>2</v>
      </c>
      <c r="B7" s="106" t="s">
        <v>178</v>
      </c>
      <c r="C7" s="105">
        <v>15</v>
      </c>
      <c r="D7" s="90" t="s">
        <v>175</v>
      </c>
      <c r="E7" s="105">
        <v>588</v>
      </c>
      <c r="F7" s="97">
        <v>4.1399999999999997</v>
      </c>
    </row>
    <row r="8" spans="1:6" ht="21.75">
      <c r="A8" s="106">
        <v>3</v>
      </c>
      <c r="B8" s="106" t="s">
        <v>179</v>
      </c>
      <c r="C8" s="105">
        <v>43</v>
      </c>
      <c r="D8" s="90" t="s">
        <v>173</v>
      </c>
      <c r="E8" s="105">
        <v>567</v>
      </c>
      <c r="F8" s="97">
        <v>4.07</v>
      </c>
    </row>
    <row r="9" spans="1:6" ht="26.25">
      <c r="A9" s="203" t="s">
        <v>168</v>
      </c>
      <c r="B9" s="203"/>
      <c r="C9" s="203"/>
      <c r="D9" s="203"/>
      <c r="E9" s="203"/>
      <c r="F9" s="203"/>
    </row>
    <row r="10" spans="1:6" ht="81">
      <c r="A10" s="104" t="s">
        <v>149</v>
      </c>
      <c r="B10" s="86" t="s">
        <v>0</v>
      </c>
      <c r="C10" s="86" t="s">
        <v>1</v>
      </c>
      <c r="D10" s="86" t="s">
        <v>154</v>
      </c>
      <c r="E10" s="104" t="s">
        <v>48</v>
      </c>
      <c r="F10" s="89" t="s">
        <v>118</v>
      </c>
    </row>
    <row r="11" spans="1:6" ht="21.75">
      <c r="A11" s="106">
        <v>1</v>
      </c>
      <c r="B11" s="106" t="s">
        <v>172</v>
      </c>
      <c r="C11" s="105">
        <v>29</v>
      </c>
      <c r="D11" s="90" t="s">
        <v>173</v>
      </c>
      <c r="E11" s="105">
        <v>690</v>
      </c>
      <c r="F11" s="97">
        <v>4.8600000000000003</v>
      </c>
    </row>
    <row r="12" spans="1:6" ht="21.75">
      <c r="A12" s="106">
        <v>2</v>
      </c>
      <c r="B12" s="106" t="s">
        <v>174</v>
      </c>
      <c r="C12" s="105">
        <v>1</v>
      </c>
      <c r="D12" s="90" t="s">
        <v>175</v>
      </c>
      <c r="E12" s="105">
        <v>652</v>
      </c>
      <c r="F12" s="97">
        <v>4.6399999999999997</v>
      </c>
    </row>
    <row r="13" spans="1:6" ht="21.75">
      <c r="A13" s="106">
        <v>3</v>
      </c>
      <c r="B13" s="106" t="s">
        <v>176</v>
      </c>
      <c r="C13" s="105">
        <v>2</v>
      </c>
      <c r="D13" s="90" t="s">
        <v>173</v>
      </c>
      <c r="E13" s="105">
        <v>639</v>
      </c>
      <c r="F13" s="97">
        <v>4.6399999999999997</v>
      </c>
    </row>
    <row r="14" spans="1:6" ht="26.25">
      <c r="A14" s="203" t="s">
        <v>169</v>
      </c>
      <c r="B14" s="203"/>
      <c r="C14" s="203"/>
      <c r="D14" s="203"/>
      <c r="E14" s="203"/>
      <c r="F14" s="203"/>
    </row>
    <row r="15" spans="1:6" ht="81">
      <c r="A15" s="104" t="s">
        <v>149</v>
      </c>
      <c r="B15" s="86" t="s">
        <v>0</v>
      </c>
      <c r="C15" s="86" t="s">
        <v>1</v>
      </c>
      <c r="D15" s="86" t="s">
        <v>154</v>
      </c>
      <c r="E15" s="104" t="s">
        <v>48</v>
      </c>
      <c r="F15" s="89" t="s">
        <v>118</v>
      </c>
    </row>
    <row r="16" spans="1:6" ht="21.75">
      <c r="A16" s="106">
        <v>1</v>
      </c>
      <c r="B16" s="106" t="s">
        <v>180</v>
      </c>
      <c r="C16" s="105">
        <v>1</v>
      </c>
      <c r="D16" s="90" t="s">
        <v>175</v>
      </c>
      <c r="E16" s="105">
        <v>647</v>
      </c>
      <c r="F16" s="97">
        <v>4.57</v>
      </c>
    </row>
    <row r="17" spans="1:6" ht="21.75">
      <c r="A17" s="106">
        <v>2</v>
      </c>
      <c r="B17" s="106" t="s">
        <v>181</v>
      </c>
      <c r="C17" s="105">
        <v>1</v>
      </c>
      <c r="D17" s="90" t="s">
        <v>173</v>
      </c>
      <c r="E17" s="105">
        <v>628</v>
      </c>
      <c r="F17" s="107">
        <v>4.5</v>
      </c>
    </row>
    <row r="18" spans="1:6" ht="21.75">
      <c r="A18" s="106">
        <v>3</v>
      </c>
      <c r="B18" s="106" t="s">
        <v>182</v>
      </c>
      <c r="C18" s="105">
        <v>3</v>
      </c>
      <c r="D18" s="90" t="s">
        <v>173</v>
      </c>
      <c r="E18" s="105">
        <v>609</v>
      </c>
      <c r="F18" s="97">
        <v>4.29</v>
      </c>
    </row>
    <row r="19" spans="1:6" ht="26.25">
      <c r="A19" s="203" t="s">
        <v>170</v>
      </c>
      <c r="B19" s="203"/>
      <c r="C19" s="203"/>
      <c r="D19" s="203"/>
      <c r="E19" s="203"/>
      <c r="F19" s="203"/>
    </row>
    <row r="20" spans="1:6" ht="81">
      <c r="A20" s="104" t="s">
        <v>149</v>
      </c>
      <c r="B20" s="86" t="s">
        <v>0</v>
      </c>
      <c r="C20" s="86" t="s">
        <v>1</v>
      </c>
      <c r="D20" s="86" t="s">
        <v>154</v>
      </c>
      <c r="E20" s="104" t="s">
        <v>48</v>
      </c>
      <c r="F20" s="89" t="s">
        <v>118</v>
      </c>
    </row>
    <row r="21" spans="1:6" ht="21.75">
      <c r="A21" s="106">
        <v>1</v>
      </c>
      <c r="B21" s="106" t="s">
        <v>171</v>
      </c>
      <c r="C21" s="105">
        <v>11</v>
      </c>
      <c r="D21" s="90" t="s">
        <v>132</v>
      </c>
      <c r="E21" s="105">
        <v>828</v>
      </c>
      <c r="F21" s="97">
        <v>4.4400000000000004</v>
      </c>
    </row>
    <row r="22" spans="1:6" ht="21.75">
      <c r="A22" s="106">
        <v>2</v>
      </c>
      <c r="B22" s="106" t="s">
        <v>151</v>
      </c>
      <c r="C22" s="105">
        <v>1</v>
      </c>
      <c r="D22" s="90" t="s">
        <v>126</v>
      </c>
      <c r="E22" s="105">
        <v>844</v>
      </c>
      <c r="F22" s="97">
        <v>4.33</v>
      </c>
    </row>
    <row r="23" spans="1:6" ht="21.75">
      <c r="A23" s="106">
        <v>3</v>
      </c>
      <c r="B23" s="106" t="s">
        <v>163</v>
      </c>
      <c r="C23" s="105">
        <v>13</v>
      </c>
      <c r="D23" s="90" t="s">
        <v>126</v>
      </c>
      <c r="E23" s="105">
        <v>782</v>
      </c>
      <c r="F23" s="97">
        <v>4.0599999999999996</v>
      </c>
    </row>
  </sheetData>
  <mergeCells count="7">
    <mergeCell ref="A14:F14"/>
    <mergeCell ref="A19:F19"/>
    <mergeCell ref="A1:F1"/>
    <mergeCell ref="A2:F2"/>
    <mergeCell ref="A4:F4"/>
    <mergeCell ref="A3:F3"/>
    <mergeCell ref="A9:F9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H75"/>
  <sheetViews>
    <sheetView tabSelected="1" workbookViewId="0">
      <selection activeCell="D8" sqref="D8"/>
    </sheetView>
  </sheetViews>
  <sheetFormatPr defaultRowHeight="15"/>
  <cols>
    <col min="4" max="4" width="26.85546875" customWidth="1"/>
    <col min="6" max="6" width="18.28515625" customWidth="1"/>
  </cols>
  <sheetData>
    <row r="3" spans="3:8">
      <c r="C3" s="206" t="s">
        <v>219</v>
      </c>
      <c r="D3" s="206"/>
      <c r="E3" s="206"/>
      <c r="F3" s="206"/>
      <c r="G3" s="206"/>
      <c r="H3" s="206"/>
    </row>
    <row r="4" spans="3:8" ht="23.25" customHeight="1">
      <c r="C4" s="207"/>
      <c r="D4" s="207"/>
      <c r="E4" s="207"/>
      <c r="F4" s="207"/>
      <c r="G4" s="207"/>
      <c r="H4" s="207"/>
    </row>
    <row r="5" spans="3:8" ht="81">
      <c r="C5" s="88" t="s">
        <v>149</v>
      </c>
      <c r="D5" s="86" t="s">
        <v>0</v>
      </c>
      <c r="E5" s="86" t="s">
        <v>1</v>
      </c>
      <c r="F5" s="86" t="s">
        <v>154</v>
      </c>
      <c r="G5" s="117" t="s">
        <v>48</v>
      </c>
      <c r="H5" s="89" t="s">
        <v>148</v>
      </c>
    </row>
    <row r="6" spans="3:8" ht="21.75">
      <c r="C6" s="85">
        <f>RANK(G6,$G$6:$G$33)</f>
        <v>1</v>
      </c>
      <c r="D6" s="156" t="str">
        <f>+Science!B3</f>
        <v>মোসাঃ তাসমিম</v>
      </c>
      <c r="E6" s="90">
        <f>+Science!A3</f>
        <v>1</v>
      </c>
      <c r="F6" s="118" t="s">
        <v>126</v>
      </c>
      <c r="G6" s="86">
        <f>+Science!BE3</f>
        <v>846</v>
      </c>
      <c r="H6" s="87">
        <f>+Science!BG3</f>
        <v>4.2222222222222223</v>
      </c>
    </row>
    <row r="7" spans="3:8" ht="21.75">
      <c r="C7" s="85">
        <f t="shared" ref="C7:C33" si="0">RANK(G7,$G$6:$G$33)</f>
        <v>4</v>
      </c>
      <c r="D7" s="62" t="str">
        <f>+Science!B4</f>
        <v>রুদাইনা রোজা</v>
      </c>
      <c r="E7" s="90">
        <f>+Science!A4</f>
        <v>2</v>
      </c>
      <c r="F7" s="118" t="s">
        <v>126</v>
      </c>
      <c r="G7" s="86">
        <f>+Science!BE4</f>
        <v>726</v>
      </c>
      <c r="H7" s="87">
        <f>+Science!BG4</f>
        <v>3.6111111111111112</v>
      </c>
    </row>
    <row r="8" spans="3:8" ht="21.75">
      <c r="C8" s="85">
        <f t="shared" si="0"/>
        <v>3</v>
      </c>
      <c r="D8" s="62" t="str">
        <f>+Science!B5</f>
        <v>হাফসা জাহান মিম</v>
      </c>
      <c r="E8" s="90">
        <f>+Science!A5</f>
        <v>4</v>
      </c>
      <c r="F8" s="118" t="s">
        <v>126</v>
      </c>
      <c r="G8" s="86">
        <f>+Science!BE5</f>
        <v>745</v>
      </c>
      <c r="H8" s="87">
        <f>+Science!BG5</f>
        <v>3.7777777777777777</v>
      </c>
    </row>
    <row r="9" spans="3:8" ht="21.75">
      <c r="C9" s="85">
        <f t="shared" si="0"/>
        <v>5</v>
      </c>
      <c r="D9" s="62" t="str">
        <f>+Science!B6</f>
        <v>জান্নাতুল ফেরদৌস</v>
      </c>
      <c r="E9" s="90">
        <f>+Science!A6</f>
        <v>5</v>
      </c>
      <c r="F9" s="118" t="s">
        <v>126</v>
      </c>
      <c r="G9" s="86">
        <f>+Science!BE6</f>
        <v>676</v>
      </c>
      <c r="H9" s="87">
        <f>+Science!BG6</f>
        <v>3.2777777777777777</v>
      </c>
    </row>
    <row r="10" spans="3:8" ht="21.75">
      <c r="C10" s="85">
        <f t="shared" si="0"/>
        <v>14</v>
      </c>
      <c r="D10" s="62" t="str">
        <f>+Science!B7</f>
        <v>জয়শ্রী ঘোষ</v>
      </c>
      <c r="E10" s="90">
        <f>+Science!A7</f>
        <v>6</v>
      </c>
      <c r="F10" s="118" t="s">
        <v>126</v>
      </c>
      <c r="G10" s="86">
        <f>+Science!BE7</f>
        <v>362</v>
      </c>
      <c r="H10" s="87" t="str">
        <f>+Science!BG7</f>
        <v>Fail</v>
      </c>
    </row>
    <row r="11" spans="3:8" ht="21.75">
      <c r="C11" s="85">
        <f t="shared" si="0"/>
        <v>7</v>
      </c>
      <c r="D11" s="62" t="str">
        <f>+Science!B8</f>
        <v>মোঃ সাজিদ</v>
      </c>
      <c r="E11" s="90">
        <f>+Science!A8</f>
        <v>8</v>
      </c>
      <c r="F11" s="118" t="s">
        <v>126</v>
      </c>
      <c r="G11" s="86">
        <f>+Science!BE8</f>
        <v>475</v>
      </c>
      <c r="H11" s="87" t="str">
        <f>+Science!BG8</f>
        <v>Fail</v>
      </c>
    </row>
    <row r="12" spans="3:8" ht="21.75">
      <c r="C12" s="85">
        <f t="shared" si="0"/>
        <v>9</v>
      </c>
      <c r="D12" s="62" t="str">
        <f>+Science!B9</f>
        <v>সৈকত হালদার</v>
      </c>
      <c r="E12" s="90">
        <f>+Science!A9</f>
        <v>9</v>
      </c>
      <c r="F12" s="118" t="s">
        <v>126</v>
      </c>
      <c r="G12" s="86">
        <f>+Science!BE9</f>
        <v>446</v>
      </c>
      <c r="H12" s="87" t="str">
        <f>+Science!BG9</f>
        <v>Fail</v>
      </c>
    </row>
    <row r="13" spans="3:8" ht="21.75">
      <c r="C13" s="85">
        <f t="shared" si="0"/>
        <v>11</v>
      </c>
      <c r="D13" s="62" t="str">
        <f>+Science!B10</f>
        <v>মোঃ তাওহীদ</v>
      </c>
      <c r="E13" s="90">
        <f>+Science!A10</f>
        <v>10</v>
      </c>
      <c r="F13" s="118" t="s">
        <v>126</v>
      </c>
      <c r="G13" s="86">
        <f>+Science!BE10</f>
        <v>400</v>
      </c>
      <c r="H13" s="87" t="str">
        <f>+Science!BG10</f>
        <v>Fail</v>
      </c>
    </row>
    <row r="14" spans="3:8" ht="21.75">
      <c r="C14" s="85">
        <f t="shared" si="0"/>
        <v>8</v>
      </c>
      <c r="D14" s="62" t="str">
        <f>+Science!B11</f>
        <v>সাইমুন আহমেদ</v>
      </c>
      <c r="E14" s="90">
        <f>+Science!A11</f>
        <v>11</v>
      </c>
      <c r="F14" s="118" t="s">
        <v>126</v>
      </c>
      <c r="G14" s="86">
        <f>+Science!BE11</f>
        <v>454</v>
      </c>
      <c r="H14" s="87" t="str">
        <f>+Science!BG11</f>
        <v>Fail</v>
      </c>
    </row>
    <row r="15" spans="3:8" ht="21.75">
      <c r="C15" s="85">
        <f t="shared" si="0"/>
        <v>2</v>
      </c>
      <c r="D15" s="62" t="str">
        <f>+Business!B3</f>
        <v xml:space="preserve"> মোসাঃ আনিসা</v>
      </c>
      <c r="E15" s="90">
        <f>+Business!A3</f>
        <v>3</v>
      </c>
      <c r="F15" s="118" t="s">
        <v>218</v>
      </c>
      <c r="G15" s="86">
        <f>+Business!BB3</f>
        <v>769</v>
      </c>
      <c r="H15" s="87">
        <f>+Business!BD3</f>
        <v>3.7222222222222223</v>
      </c>
    </row>
    <row r="16" spans="3:8" ht="21.75">
      <c r="C16" s="85">
        <f t="shared" si="0"/>
        <v>10</v>
      </c>
      <c r="D16" s="62" t="str">
        <f>+Business!B4</f>
        <v>উম্মে হাফসা</v>
      </c>
      <c r="E16" s="90">
        <f>+Business!A4</f>
        <v>12</v>
      </c>
      <c r="F16" s="118" t="s">
        <v>218</v>
      </c>
      <c r="G16" s="86">
        <f>+Business!BB4</f>
        <v>444</v>
      </c>
      <c r="H16" s="87" t="str">
        <f>+Business!BD4</f>
        <v>Fail</v>
      </c>
    </row>
    <row r="17" spans="3:8" ht="21.75">
      <c r="C17" s="85">
        <f t="shared" si="0"/>
        <v>20</v>
      </c>
      <c r="D17" s="62" t="str">
        <f>+Business!B5</f>
        <v>মোঃ মাহিন মোল্লা</v>
      </c>
      <c r="E17" s="90">
        <f>+Business!A5</f>
        <v>15</v>
      </c>
      <c r="F17" s="118" t="s">
        <v>218</v>
      </c>
      <c r="G17" s="86">
        <f>+Business!BB5</f>
        <v>290</v>
      </c>
      <c r="H17" s="87" t="str">
        <f>+Business!BD5</f>
        <v>Fail</v>
      </c>
    </row>
    <row r="18" spans="3:8" ht="21.75">
      <c r="C18" s="85">
        <f t="shared" si="0"/>
        <v>13</v>
      </c>
      <c r="D18" s="62" t="str">
        <f>+Business!B6</f>
        <v>সুমাইয়া আক্তার</v>
      </c>
      <c r="E18" s="90">
        <f>+Business!A6</f>
        <v>17</v>
      </c>
      <c r="F18" s="118" t="s">
        <v>218</v>
      </c>
      <c r="G18" s="86">
        <f>+Business!BB6</f>
        <v>371</v>
      </c>
      <c r="H18" s="87" t="str">
        <f>+Business!BD6</f>
        <v>Fail</v>
      </c>
    </row>
    <row r="19" spans="3:8" ht="21.75">
      <c r="C19" s="85">
        <f t="shared" si="0"/>
        <v>19</v>
      </c>
      <c r="D19" s="62" t="str">
        <f>+Business!B7</f>
        <v>মোঃ শাওন শেখ</v>
      </c>
      <c r="E19" s="90">
        <f>+Business!A7</f>
        <v>18</v>
      </c>
      <c r="F19" s="118" t="s">
        <v>218</v>
      </c>
      <c r="G19" s="86">
        <f>+Business!BB7</f>
        <v>294</v>
      </c>
      <c r="H19" s="87" t="str">
        <f>+Business!BD7</f>
        <v>Fail</v>
      </c>
    </row>
    <row r="20" spans="3:8" ht="21.75">
      <c r="C20" s="85">
        <f t="shared" si="0"/>
        <v>16</v>
      </c>
      <c r="D20" s="62" t="str">
        <f>+Business!B8</f>
        <v xml:space="preserve">মোঃ ইসান </v>
      </c>
      <c r="E20" s="90">
        <f>+Business!A8</f>
        <v>19</v>
      </c>
      <c r="F20" s="118" t="s">
        <v>218</v>
      </c>
      <c r="G20" s="86">
        <f>+Business!BB8</f>
        <v>310</v>
      </c>
      <c r="H20" s="87" t="str">
        <f>+Business!BD8</f>
        <v>Fail</v>
      </c>
    </row>
    <row r="21" spans="3:8" ht="21.75">
      <c r="C21" s="85">
        <f t="shared" si="0"/>
        <v>27</v>
      </c>
      <c r="D21" s="62" t="str">
        <f>+Business!B9</f>
        <v>নিরব হাওলাদার</v>
      </c>
      <c r="E21" s="90">
        <f>+Business!A9</f>
        <v>28</v>
      </c>
      <c r="F21" s="118" t="s">
        <v>218</v>
      </c>
      <c r="G21" s="86">
        <f>+Business!BB9</f>
        <v>211</v>
      </c>
      <c r="H21" s="87" t="str">
        <f>+Business!BD9</f>
        <v>Fail</v>
      </c>
    </row>
    <row r="22" spans="3:8" ht="21.75">
      <c r="C22" s="85">
        <f t="shared" si="0"/>
        <v>6</v>
      </c>
      <c r="D22" s="62" t="str">
        <f>+Humanitis!B3</f>
        <v>মোসাঃস্নেহা</v>
      </c>
      <c r="E22" s="90">
        <f>+Humanitis!A3</f>
        <v>7</v>
      </c>
      <c r="F22" s="118" t="s">
        <v>132</v>
      </c>
      <c r="G22" s="86">
        <f>+Humanitis!BB3</f>
        <v>507</v>
      </c>
      <c r="H22" s="87" t="str">
        <f>+Humanitis!BD3</f>
        <v>Fail</v>
      </c>
    </row>
    <row r="23" spans="3:8" ht="21.75">
      <c r="C23" s="85">
        <f t="shared" si="0"/>
        <v>12</v>
      </c>
      <c r="D23" s="62" t="str">
        <f>+Humanitis!B4</f>
        <v>মোসাঃসানজিদা</v>
      </c>
      <c r="E23" s="90">
        <f>+Humanitis!A4</f>
        <v>13</v>
      </c>
      <c r="F23" s="118" t="s">
        <v>132</v>
      </c>
      <c r="G23" s="86">
        <f>+Humanitis!BB4</f>
        <v>387</v>
      </c>
      <c r="H23" s="87" t="str">
        <f>+Humanitis!BD4</f>
        <v>Fail</v>
      </c>
    </row>
    <row r="24" spans="3:8" ht="21.75">
      <c r="C24" s="85">
        <f t="shared" si="0"/>
        <v>22</v>
      </c>
      <c r="D24" s="62" t="str">
        <f>+Humanitis!B5</f>
        <v>মোঃ তামিম</v>
      </c>
      <c r="E24" s="90">
        <f>+Humanitis!A5</f>
        <v>14</v>
      </c>
      <c r="F24" s="118" t="s">
        <v>132</v>
      </c>
      <c r="G24" s="86">
        <f>+Humanitis!BB5</f>
        <v>282</v>
      </c>
      <c r="H24" s="87" t="str">
        <f>+Humanitis!BD5</f>
        <v>Fail</v>
      </c>
    </row>
    <row r="25" spans="3:8" ht="21.75">
      <c r="C25" s="85">
        <f t="shared" si="0"/>
        <v>15</v>
      </c>
      <c r="D25" s="62" t="str">
        <f>+Humanitis!B6</f>
        <v>ফাতেমা আক্তার</v>
      </c>
      <c r="E25" s="90">
        <f>+Humanitis!A6</f>
        <v>16</v>
      </c>
      <c r="F25" s="118" t="s">
        <v>132</v>
      </c>
      <c r="G25" s="86">
        <f>+Humanitis!BB6</f>
        <v>348</v>
      </c>
      <c r="H25" s="87" t="str">
        <f>+Humanitis!BD6</f>
        <v>Fail</v>
      </c>
    </row>
    <row r="26" spans="3:8" ht="21.75">
      <c r="C26" s="85">
        <f t="shared" si="0"/>
        <v>21</v>
      </c>
      <c r="D26" s="62" t="str">
        <f>+Humanitis!B7</f>
        <v>সাব্বির হোসেন</v>
      </c>
      <c r="E26" s="90">
        <f>+Humanitis!A7</f>
        <v>20</v>
      </c>
      <c r="F26" s="118" t="s">
        <v>132</v>
      </c>
      <c r="G26" s="86">
        <f>+Humanitis!BB7</f>
        <v>286</v>
      </c>
      <c r="H26" s="87" t="str">
        <f>+Humanitis!BD7</f>
        <v>Fail</v>
      </c>
    </row>
    <row r="27" spans="3:8" ht="21.75">
      <c r="C27" s="85">
        <f t="shared" si="0"/>
        <v>18</v>
      </c>
      <c r="D27" s="62" t="str">
        <f>+Humanitis!B8</f>
        <v>মোঃহৃদয়</v>
      </c>
      <c r="E27" s="90">
        <f>+Humanitis!A8</f>
        <v>21</v>
      </c>
      <c r="F27" s="118" t="s">
        <v>132</v>
      </c>
      <c r="G27" s="86">
        <f>+Humanitis!BB8</f>
        <v>301</v>
      </c>
      <c r="H27" s="87" t="str">
        <f>+Humanitis!BD8</f>
        <v>Fail</v>
      </c>
    </row>
    <row r="28" spans="3:8" ht="21.75">
      <c r="C28" s="85">
        <f t="shared" si="0"/>
        <v>17</v>
      </c>
      <c r="D28" s="62" t="str">
        <f>+Humanitis!B9</f>
        <v>মিথিয়া রহমান</v>
      </c>
      <c r="E28" s="90">
        <f>+Humanitis!A9</f>
        <v>22</v>
      </c>
      <c r="F28" s="118" t="s">
        <v>132</v>
      </c>
      <c r="G28" s="86">
        <f>+Humanitis!BB9</f>
        <v>309</v>
      </c>
      <c r="H28" s="87" t="str">
        <f>+Humanitis!BD9</f>
        <v>Fail</v>
      </c>
    </row>
    <row r="29" spans="3:8" ht="21.75">
      <c r="C29" s="85">
        <f t="shared" si="0"/>
        <v>23</v>
      </c>
      <c r="D29" s="62" t="str">
        <f>+Humanitis!B10</f>
        <v>অর্নব মিস্ত্রী</v>
      </c>
      <c r="E29" s="90">
        <f>+Humanitis!A10</f>
        <v>23</v>
      </c>
      <c r="F29" s="118" t="s">
        <v>132</v>
      </c>
      <c r="G29" s="86">
        <f>+Humanitis!BB10</f>
        <v>276</v>
      </c>
      <c r="H29" s="87" t="str">
        <f>+Humanitis!BD10</f>
        <v>Fail</v>
      </c>
    </row>
    <row r="30" spans="3:8" ht="21.75">
      <c r="C30" s="85">
        <f t="shared" si="0"/>
        <v>24</v>
      </c>
      <c r="D30" s="62" t="str">
        <f>+Humanitis!B11</f>
        <v>নাবিল মোল্লা</v>
      </c>
      <c r="E30" s="90">
        <f>+Humanitis!A11</f>
        <v>24</v>
      </c>
      <c r="F30" s="118" t="s">
        <v>132</v>
      </c>
      <c r="G30" s="86">
        <f>+Humanitis!BB11</f>
        <v>256</v>
      </c>
      <c r="H30" s="87" t="str">
        <f>+Humanitis!BD11</f>
        <v>Fail</v>
      </c>
    </row>
    <row r="31" spans="3:8" ht="21.75">
      <c r="C31" s="85">
        <f t="shared" si="0"/>
        <v>25</v>
      </c>
      <c r="D31" s="62" t="str">
        <f>+Humanitis!B12</f>
        <v>মোঃ তানবির</v>
      </c>
      <c r="E31" s="90">
        <f>+Humanitis!A12</f>
        <v>25</v>
      </c>
      <c r="F31" s="118" t="s">
        <v>132</v>
      </c>
      <c r="G31" s="86">
        <f>+Humanitis!BB12</f>
        <v>241</v>
      </c>
      <c r="H31" s="87" t="str">
        <f>+Humanitis!BD12</f>
        <v>Fail</v>
      </c>
    </row>
    <row r="32" spans="3:8" ht="21.75">
      <c r="C32" s="85">
        <f t="shared" si="0"/>
        <v>26</v>
      </c>
      <c r="D32" s="62" t="str">
        <f>+Humanitis!B13</f>
        <v>মোঃ নেছার উদ্দীন</v>
      </c>
      <c r="E32" s="90">
        <f>+Humanitis!A13</f>
        <v>26</v>
      </c>
      <c r="F32" s="118" t="s">
        <v>132</v>
      </c>
      <c r="G32" s="86">
        <f>+Humanitis!BB13</f>
        <v>225</v>
      </c>
      <c r="H32" s="87" t="str">
        <f>+Humanitis!BD13</f>
        <v>Fail</v>
      </c>
    </row>
    <row r="33" spans="3:8" ht="21.75">
      <c r="C33" s="85">
        <f t="shared" si="0"/>
        <v>28</v>
      </c>
      <c r="D33" s="62" t="str">
        <f>+Humanitis!B14</f>
        <v>জিসান হাওলাদার</v>
      </c>
      <c r="E33" s="90">
        <f>+Humanitis!A14</f>
        <v>27</v>
      </c>
      <c r="F33" s="118" t="s">
        <v>132</v>
      </c>
      <c r="G33" s="86">
        <f>+Humanitis!BB14</f>
        <v>193</v>
      </c>
      <c r="H33" s="87" t="str">
        <f>+Humanitis!BD14</f>
        <v>Fail</v>
      </c>
    </row>
    <row r="34" spans="3:8" ht="21.75">
      <c r="C34" s="85"/>
      <c r="D34" s="62"/>
      <c r="E34" s="90"/>
      <c r="F34" s="118"/>
      <c r="G34" s="86"/>
      <c r="H34" s="87"/>
    </row>
    <row r="35" spans="3:8" ht="21.75">
      <c r="C35" s="85"/>
      <c r="D35" s="62"/>
      <c r="E35" s="90"/>
      <c r="F35" s="118"/>
      <c r="G35" s="86"/>
      <c r="H35" s="87"/>
    </row>
    <row r="36" spans="3:8" ht="21.75">
      <c r="C36" s="85"/>
      <c r="D36" s="62"/>
      <c r="E36" s="90"/>
      <c r="F36" s="118"/>
      <c r="G36" s="86"/>
      <c r="H36" s="87"/>
    </row>
    <row r="37" spans="3:8" ht="21.75">
      <c r="C37" s="85"/>
      <c r="D37" s="62"/>
      <c r="E37" s="90"/>
      <c r="F37" s="118"/>
      <c r="G37" s="86"/>
      <c r="H37" s="87"/>
    </row>
    <row r="38" spans="3:8" ht="21.75">
      <c r="C38" s="85">
        <v>20</v>
      </c>
      <c r="D38" s="62" t="str">
        <f>+Humanitis!B8</f>
        <v>মোঃহৃদয়</v>
      </c>
      <c r="E38" s="90">
        <f>+Humanitis!A8</f>
        <v>21</v>
      </c>
      <c r="F38" s="118" t="s">
        <v>132</v>
      </c>
      <c r="G38" s="86">
        <f>+Humanitis!BB8</f>
        <v>301</v>
      </c>
      <c r="H38" s="87" t="str">
        <f>+Humanitis!BD8</f>
        <v>Fail</v>
      </c>
    </row>
    <row r="39" spans="3:8" ht="21.75">
      <c r="C39" s="85">
        <v>70</v>
      </c>
      <c r="D39" s="62" t="e">
        <f>+Humanitis!#REF!</f>
        <v>#REF!</v>
      </c>
      <c r="E39" s="90" t="e">
        <f>+Humanitis!#REF!</f>
        <v>#REF!</v>
      </c>
      <c r="F39" s="118" t="s">
        <v>132</v>
      </c>
      <c r="G39" s="86" t="e">
        <f>+Humanitis!#REF!</f>
        <v>#REF!</v>
      </c>
      <c r="H39" s="87" t="e">
        <f>+Humanitis!#REF!</f>
        <v>#REF!</v>
      </c>
    </row>
    <row r="40" spans="3:8" ht="21.75">
      <c r="C40" s="85">
        <v>17</v>
      </c>
      <c r="D40" s="62" t="str">
        <f>+Humanitis!B5</f>
        <v>মোঃ তামিম</v>
      </c>
      <c r="E40" s="90">
        <f>+Humanitis!A5</f>
        <v>14</v>
      </c>
      <c r="F40" s="118" t="s">
        <v>132</v>
      </c>
      <c r="G40" s="86">
        <f>+Humanitis!BB5</f>
        <v>282</v>
      </c>
      <c r="H40" s="87" t="str">
        <f>+Humanitis!BD5</f>
        <v>Fail</v>
      </c>
    </row>
    <row r="41" spans="3:8" ht="21.75">
      <c r="C41" s="85">
        <v>47</v>
      </c>
      <c r="D41" s="62">
        <f>+Humanitis!B35</f>
        <v>0</v>
      </c>
      <c r="E41" s="90">
        <f>+Humanitis!A35</f>
        <v>33</v>
      </c>
      <c r="F41" s="118" t="s">
        <v>132</v>
      </c>
      <c r="G41" s="86">
        <f>+Humanitis!BB35</f>
        <v>0</v>
      </c>
      <c r="H41" s="87" t="str">
        <f>+Humanitis!BD35</f>
        <v>Fail</v>
      </c>
    </row>
    <row r="42" spans="3:8" ht="21.75">
      <c r="C42" s="85">
        <v>85</v>
      </c>
      <c r="D42" s="62" t="e">
        <f>+Humanitis!#REF!</f>
        <v>#REF!</v>
      </c>
      <c r="E42" s="90" t="e">
        <f>+Humanitis!#REF!</f>
        <v>#REF!</v>
      </c>
      <c r="F42" s="118" t="s">
        <v>132</v>
      </c>
      <c r="G42" s="86" t="e">
        <f>+Humanitis!#REF!</f>
        <v>#REF!</v>
      </c>
      <c r="H42" s="87" t="e">
        <f>+Humanitis!#REF!</f>
        <v>#REF!</v>
      </c>
    </row>
    <row r="43" spans="3:8" ht="21.75">
      <c r="C43" s="85">
        <v>54</v>
      </c>
      <c r="D43" s="62">
        <f>+Humanitis!B42</f>
        <v>0</v>
      </c>
      <c r="E43" s="90">
        <f>+Humanitis!A42</f>
        <v>40</v>
      </c>
      <c r="F43" s="118" t="s">
        <v>132</v>
      </c>
      <c r="G43" s="86">
        <f>+Humanitis!BB42</f>
        <v>0</v>
      </c>
      <c r="H43" s="87" t="str">
        <f>+Humanitis!BD42</f>
        <v>Fail</v>
      </c>
    </row>
    <row r="44" spans="3:8" ht="21.75">
      <c r="C44" s="85">
        <v>80</v>
      </c>
      <c r="D44" s="62" t="e">
        <f>+Humanitis!#REF!</f>
        <v>#REF!</v>
      </c>
      <c r="E44" s="90" t="e">
        <f>+Humanitis!#REF!</f>
        <v>#REF!</v>
      </c>
      <c r="F44" s="118" t="s">
        <v>132</v>
      </c>
      <c r="G44" s="86" t="e">
        <f>+Humanitis!#REF!</f>
        <v>#REF!</v>
      </c>
      <c r="H44" s="87" t="e">
        <f>+Humanitis!#REF!</f>
        <v>#REF!</v>
      </c>
    </row>
    <row r="45" spans="3:8" ht="21.75">
      <c r="C45" s="85">
        <v>74</v>
      </c>
      <c r="D45" s="62" t="e">
        <f>+Humanitis!#REF!</f>
        <v>#REF!</v>
      </c>
      <c r="E45" s="90" t="e">
        <f>+Humanitis!#REF!</f>
        <v>#REF!</v>
      </c>
      <c r="F45" s="118" t="s">
        <v>132</v>
      </c>
      <c r="G45" s="86" t="e">
        <f>+Humanitis!#REF!</f>
        <v>#REF!</v>
      </c>
      <c r="H45" s="87" t="e">
        <f>+Humanitis!#REF!</f>
        <v>#REF!</v>
      </c>
    </row>
    <row r="46" spans="3:8" ht="21.75">
      <c r="C46" s="85">
        <v>39</v>
      </c>
      <c r="D46" s="62">
        <f>+Humanitis!B27</f>
        <v>0</v>
      </c>
      <c r="E46" s="90">
        <f>+Humanitis!A27</f>
        <v>25</v>
      </c>
      <c r="F46" s="118" t="s">
        <v>132</v>
      </c>
      <c r="G46" s="86">
        <f>+Humanitis!BB27</f>
        <v>66</v>
      </c>
      <c r="H46" s="87" t="str">
        <f>+Humanitis!BD27</f>
        <v>Fail</v>
      </c>
    </row>
    <row r="47" spans="3:8" ht="21.75">
      <c r="C47" s="85">
        <v>83</v>
      </c>
      <c r="D47" s="62" t="e">
        <f>+Humanitis!#REF!</f>
        <v>#REF!</v>
      </c>
      <c r="E47" s="90" t="e">
        <f>+Humanitis!#REF!</f>
        <v>#REF!</v>
      </c>
      <c r="F47" s="118" t="s">
        <v>132</v>
      </c>
      <c r="G47" s="86" t="e">
        <f>+Humanitis!#REF!</f>
        <v>#REF!</v>
      </c>
      <c r="H47" s="87" t="e">
        <f>+Humanitis!#REF!</f>
        <v>#REF!</v>
      </c>
    </row>
    <row r="48" spans="3:8" ht="21.75">
      <c r="C48" s="85">
        <v>60</v>
      </c>
      <c r="D48" s="62" t="e">
        <f>+Humanitis!#REF!</f>
        <v>#REF!</v>
      </c>
      <c r="E48" s="90" t="e">
        <f>+Humanitis!#REF!</f>
        <v>#REF!</v>
      </c>
      <c r="F48" s="118" t="s">
        <v>132</v>
      </c>
      <c r="G48" s="86" t="e">
        <f>+Humanitis!#REF!</f>
        <v>#REF!</v>
      </c>
      <c r="H48" s="87" t="e">
        <f>+Humanitis!#REF!</f>
        <v>#REF!</v>
      </c>
    </row>
    <row r="49" spans="3:8" ht="21.75">
      <c r="C49" s="85">
        <v>23</v>
      </c>
      <c r="D49" s="62" t="str">
        <f>+Humanitis!B11</f>
        <v>নাবিল মোল্লা</v>
      </c>
      <c r="E49" s="90">
        <f>+Humanitis!A11</f>
        <v>24</v>
      </c>
      <c r="F49" s="118" t="s">
        <v>132</v>
      </c>
      <c r="G49" s="86">
        <f>+Humanitis!BB11</f>
        <v>256</v>
      </c>
      <c r="H49" s="87" t="str">
        <f>+Humanitis!BD11</f>
        <v>Fail</v>
      </c>
    </row>
    <row r="50" spans="3:8" ht="21.75">
      <c r="C50" s="85">
        <v>73</v>
      </c>
      <c r="D50" s="62" t="e">
        <f>+Humanitis!#REF!</f>
        <v>#REF!</v>
      </c>
      <c r="E50" s="90" t="e">
        <f>+Humanitis!#REF!</f>
        <v>#REF!</v>
      </c>
      <c r="F50" s="118" t="s">
        <v>132</v>
      </c>
      <c r="G50" s="86" t="e">
        <f>+Humanitis!#REF!</f>
        <v>#REF!</v>
      </c>
      <c r="H50" s="87" t="e">
        <f>+Humanitis!#REF!</f>
        <v>#REF!</v>
      </c>
    </row>
    <row r="51" spans="3:8" ht="21.75">
      <c r="C51" s="85">
        <v>26</v>
      </c>
      <c r="D51" s="62" t="str">
        <f>+Humanitis!B14</f>
        <v>জিসান হাওলাদার</v>
      </c>
      <c r="E51" s="90">
        <f>+Humanitis!A14</f>
        <v>27</v>
      </c>
      <c r="F51" s="118" t="s">
        <v>132</v>
      </c>
      <c r="G51" s="86">
        <f>+Humanitis!BB14</f>
        <v>193</v>
      </c>
      <c r="H51" s="87" t="str">
        <f>+Humanitis!BD14</f>
        <v>Fail</v>
      </c>
    </row>
    <row r="52" spans="3:8" ht="21.75">
      <c r="C52" s="85">
        <v>21</v>
      </c>
      <c r="D52" s="62" t="str">
        <f>+Humanitis!B9</f>
        <v>মিথিয়া রহমান</v>
      </c>
      <c r="E52" s="90">
        <f>+Humanitis!A9</f>
        <v>22</v>
      </c>
      <c r="F52" s="118" t="s">
        <v>132</v>
      </c>
      <c r="G52" s="86">
        <f>+Humanitis!BB9</f>
        <v>309</v>
      </c>
      <c r="H52" s="87" t="str">
        <f>+Humanitis!BD9</f>
        <v>Fail</v>
      </c>
    </row>
    <row r="53" spans="3:8" ht="21.75">
      <c r="C53" s="85">
        <v>78</v>
      </c>
      <c r="D53" s="62" t="e">
        <f>+Humanitis!#REF!</f>
        <v>#REF!</v>
      </c>
      <c r="E53" s="90" t="e">
        <f>+Humanitis!#REF!</f>
        <v>#REF!</v>
      </c>
      <c r="F53" s="118" t="s">
        <v>132</v>
      </c>
      <c r="G53" s="86" t="e">
        <f>+Humanitis!#REF!</f>
        <v>#REF!</v>
      </c>
      <c r="H53" s="87" t="e">
        <f>+Humanitis!#REF!</f>
        <v>#REF!</v>
      </c>
    </row>
    <row r="54" spans="3:8" ht="21.75">
      <c r="C54" s="85">
        <v>18</v>
      </c>
      <c r="D54" s="62" t="str">
        <f>+Humanitis!B6</f>
        <v>ফাতেমা আক্তার</v>
      </c>
      <c r="E54" s="90">
        <f>+Humanitis!A6</f>
        <v>16</v>
      </c>
      <c r="F54" s="118" t="s">
        <v>132</v>
      </c>
      <c r="G54" s="86">
        <f>+Humanitis!BB6</f>
        <v>348</v>
      </c>
      <c r="H54" s="87" t="str">
        <f>+Humanitis!BD6</f>
        <v>Fail</v>
      </c>
    </row>
    <row r="55" spans="3:8" ht="21.75">
      <c r="C55" s="85">
        <v>65</v>
      </c>
      <c r="D55" s="62" t="e">
        <f>+Humanitis!#REF!</f>
        <v>#REF!</v>
      </c>
      <c r="E55" s="90" t="e">
        <f>+Humanitis!#REF!</f>
        <v>#REF!</v>
      </c>
      <c r="F55" s="118" t="s">
        <v>132</v>
      </c>
      <c r="G55" s="86" t="e">
        <f>+Humanitis!#REF!</f>
        <v>#REF!</v>
      </c>
      <c r="H55" s="87" t="e">
        <f>+Humanitis!#REF!</f>
        <v>#REF!</v>
      </c>
    </row>
    <row r="56" spans="3:8" ht="21.75">
      <c r="C56" s="85">
        <v>62</v>
      </c>
      <c r="D56" s="62" t="e">
        <f>+Humanitis!#REF!</f>
        <v>#REF!</v>
      </c>
      <c r="E56" s="90" t="e">
        <f>+Humanitis!#REF!</f>
        <v>#REF!</v>
      </c>
      <c r="F56" s="118" t="s">
        <v>132</v>
      </c>
      <c r="G56" s="86" t="e">
        <f>+Humanitis!#REF!</f>
        <v>#REF!</v>
      </c>
      <c r="H56" s="87" t="e">
        <f>+Humanitis!#REF!</f>
        <v>#REF!</v>
      </c>
    </row>
    <row r="57" spans="3:8" ht="21.75">
      <c r="C57" s="85">
        <v>64</v>
      </c>
      <c r="D57" s="62" t="e">
        <f>+Humanitis!#REF!</f>
        <v>#REF!</v>
      </c>
      <c r="E57" s="90" t="e">
        <f>+Humanitis!#REF!</f>
        <v>#REF!</v>
      </c>
      <c r="F57" s="118" t="s">
        <v>132</v>
      </c>
      <c r="G57" s="86" t="e">
        <f>+Humanitis!#REF!</f>
        <v>#REF!</v>
      </c>
      <c r="H57" s="87" t="e">
        <f>+Humanitis!#REF!</f>
        <v>#REF!</v>
      </c>
    </row>
    <row r="58" spans="3:8" ht="21.75">
      <c r="C58" s="85">
        <v>84</v>
      </c>
      <c r="D58" s="62" t="e">
        <f>+Humanitis!#REF!</f>
        <v>#REF!</v>
      </c>
      <c r="E58" s="90" t="e">
        <f>+Humanitis!#REF!</f>
        <v>#REF!</v>
      </c>
      <c r="F58" s="118" t="s">
        <v>132</v>
      </c>
      <c r="G58" s="86" t="e">
        <f>+Humanitis!#REF!</f>
        <v>#REF!</v>
      </c>
      <c r="H58" s="87" t="e">
        <f>+Humanitis!#REF!</f>
        <v>#REF!</v>
      </c>
    </row>
    <row r="59" spans="3:8" ht="21.75">
      <c r="C59" s="85">
        <v>22</v>
      </c>
      <c r="D59" s="62" t="str">
        <f>+Humanitis!B10</f>
        <v>অর্নব মিস্ত্রী</v>
      </c>
      <c r="E59" s="90">
        <f>+Humanitis!A10</f>
        <v>23</v>
      </c>
      <c r="F59" s="118" t="s">
        <v>132</v>
      </c>
      <c r="G59" s="86">
        <f>+Humanitis!BB10</f>
        <v>276</v>
      </c>
      <c r="H59" s="87" t="str">
        <f>+Humanitis!BD10</f>
        <v>Fail</v>
      </c>
    </row>
    <row r="60" spans="3:8" ht="21.75">
      <c r="C60" s="85">
        <v>61</v>
      </c>
      <c r="D60" s="62" t="e">
        <f>+Humanitis!#REF!</f>
        <v>#REF!</v>
      </c>
      <c r="E60" s="90" t="e">
        <f>+Humanitis!#REF!</f>
        <v>#REF!</v>
      </c>
      <c r="F60" s="118" t="s">
        <v>132</v>
      </c>
      <c r="G60" s="86" t="e">
        <f>+Humanitis!#REF!</f>
        <v>#REF!</v>
      </c>
      <c r="H60" s="87" t="e">
        <f>+Humanitis!#REF!</f>
        <v>#REF!</v>
      </c>
    </row>
    <row r="61" spans="3:8" ht="21.75">
      <c r="C61" s="85">
        <v>43</v>
      </c>
      <c r="D61" s="62">
        <f>+Humanitis!B31</f>
        <v>0</v>
      </c>
      <c r="E61" s="90">
        <f>+Humanitis!A31</f>
        <v>29</v>
      </c>
      <c r="F61" s="118" t="s">
        <v>132</v>
      </c>
      <c r="G61" s="86">
        <f>+Humanitis!BB31</f>
        <v>45</v>
      </c>
      <c r="H61" s="87" t="str">
        <f>+Humanitis!BD31</f>
        <v>Fail</v>
      </c>
    </row>
    <row r="62" spans="3:8" ht="21.75">
      <c r="C62" s="85">
        <v>68</v>
      </c>
      <c r="D62" s="62" t="e">
        <f>+Humanitis!#REF!</f>
        <v>#REF!</v>
      </c>
      <c r="E62" s="90" t="e">
        <f>+Humanitis!#REF!</f>
        <v>#REF!</v>
      </c>
      <c r="F62" s="118" t="s">
        <v>132</v>
      </c>
      <c r="G62" s="86" t="e">
        <f>+Humanitis!#REF!</f>
        <v>#REF!</v>
      </c>
      <c r="H62" s="87" t="e">
        <f>+Humanitis!#REF!</f>
        <v>#REF!</v>
      </c>
    </row>
    <row r="63" spans="3:8" ht="21.75">
      <c r="C63" s="85">
        <v>31</v>
      </c>
      <c r="D63" s="62">
        <f>+Humanitis!B19</f>
        <v>0</v>
      </c>
      <c r="E63" s="90">
        <f>+Humanitis!A19</f>
        <v>17</v>
      </c>
      <c r="F63" s="118" t="s">
        <v>132</v>
      </c>
      <c r="G63" s="86">
        <f>+Humanitis!BB19</f>
        <v>49</v>
      </c>
      <c r="H63" s="87" t="str">
        <f>+Humanitis!BD19</f>
        <v>Fail</v>
      </c>
    </row>
    <row r="64" spans="3:8" ht="21.75">
      <c r="C64" s="85">
        <v>56</v>
      </c>
      <c r="D64" s="62">
        <f>+Humanitis!B44</f>
        <v>0</v>
      </c>
      <c r="E64" s="90">
        <f>+Humanitis!A44</f>
        <v>42</v>
      </c>
      <c r="F64" s="118" t="s">
        <v>132</v>
      </c>
      <c r="G64" s="86">
        <f>+Humanitis!BB44</f>
        <v>37</v>
      </c>
      <c r="H64" s="87" t="str">
        <f>+Humanitis!BD44</f>
        <v>Fail</v>
      </c>
    </row>
    <row r="65" spans="3:8" ht="21.75">
      <c r="C65" s="85">
        <v>51</v>
      </c>
      <c r="D65" s="62">
        <f>+Humanitis!B39</f>
        <v>0</v>
      </c>
      <c r="E65" s="90">
        <f>+Humanitis!A39</f>
        <v>37</v>
      </c>
      <c r="F65" s="118" t="s">
        <v>132</v>
      </c>
      <c r="G65" s="86">
        <f>+Humanitis!BB39</f>
        <v>0</v>
      </c>
      <c r="H65" s="87" t="str">
        <f>+Humanitis!BD39</f>
        <v>Fail</v>
      </c>
    </row>
    <row r="66" spans="3:8" ht="21.75">
      <c r="C66" s="85">
        <v>32</v>
      </c>
      <c r="D66" s="62">
        <f>+Humanitis!B20</f>
        <v>0</v>
      </c>
      <c r="E66" s="90">
        <f>+Humanitis!A20</f>
        <v>18</v>
      </c>
      <c r="F66" s="118" t="s">
        <v>132</v>
      </c>
      <c r="G66" s="86">
        <f>+Humanitis!BB20</f>
        <v>50</v>
      </c>
      <c r="H66" s="87" t="str">
        <f>+Humanitis!BD20</f>
        <v>Fail</v>
      </c>
    </row>
    <row r="67" spans="3:8" ht="21.75">
      <c r="C67" s="85">
        <v>28</v>
      </c>
      <c r="D67" s="62">
        <f>+Humanitis!B16</f>
        <v>0</v>
      </c>
      <c r="E67" s="90">
        <f>+Humanitis!A16</f>
        <v>0</v>
      </c>
      <c r="F67" s="118" t="s">
        <v>132</v>
      </c>
      <c r="G67" s="86">
        <f>+Humanitis!BB16</f>
        <v>62</v>
      </c>
      <c r="H67" s="87" t="str">
        <f>+Humanitis!BD16</f>
        <v>Fail</v>
      </c>
    </row>
    <row r="68" spans="3:8" ht="21.75">
      <c r="C68" s="85">
        <v>53</v>
      </c>
      <c r="D68" s="62">
        <f>+Humanitis!B41</f>
        <v>0</v>
      </c>
      <c r="E68" s="90">
        <f>+Humanitis!A41</f>
        <v>39</v>
      </c>
      <c r="F68" s="118" t="s">
        <v>132</v>
      </c>
      <c r="G68" s="86">
        <f>+Humanitis!BB41</f>
        <v>0</v>
      </c>
      <c r="H68" s="87" t="str">
        <f>+Humanitis!BD41</f>
        <v>Fail</v>
      </c>
    </row>
    <row r="69" spans="3:8" ht="21.75">
      <c r="C69" s="85">
        <v>59</v>
      </c>
      <c r="D69" s="62" t="e">
        <f>+Humanitis!#REF!</f>
        <v>#REF!</v>
      </c>
      <c r="E69" s="90" t="e">
        <f>+Humanitis!#REF!</f>
        <v>#REF!</v>
      </c>
      <c r="F69" s="118" t="s">
        <v>132</v>
      </c>
      <c r="G69" s="86" t="e">
        <f>+Humanitis!#REF!</f>
        <v>#REF!</v>
      </c>
      <c r="H69" s="87" t="e">
        <f>+Humanitis!#REF!</f>
        <v>#REF!</v>
      </c>
    </row>
    <row r="70" spans="3:8" ht="21.75">
      <c r="C70" s="85">
        <v>66</v>
      </c>
      <c r="D70" s="62" t="e">
        <f>+Humanitis!#REF!</f>
        <v>#REF!</v>
      </c>
      <c r="E70" s="90" t="e">
        <f>+Humanitis!#REF!</f>
        <v>#REF!</v>
      </c>
      <c r="F70" s="118" t="s">
        <v>132</v>
      </c>
      <c r="G70" s="86" t="e">
        <f>+Humanitis!#REF!</f>
        <v>#REF!</v>
      </c>
      <c r="H70" s="87" t="e">
        <f>+Humanitis!#REF!</f>
        <v>#REF!</v>
      </c>
    </row>
    <row r="71" spans="3:8" ht="21.75">
      <c r="C71" s="85">
        <v>76</v>
      </c>
      <c r="D71" s="62" t="e">
        <f>+Humanitis!#REF!</f>
        <v>#REF!</v>
      </c>
      <c r="E71" s="90" t="e">
        <f>+Humanitis!#REF!</f>
        <v>#REF!</v>
      </c>
      <c r="F71" s="118" t="s">
        <v>132</v>
      </c>
      <c r="G71" s="86" t="e">
        <f>+Humanitis!#REF!</f>
        <v>#REF!</v>
      </c>
      <c r="H71" s="87" t="e">
        <f>+Humanitis!#REF!</f>
        <v>#REF!</v>
      </c>
    </row>
    <row r="72" spans="3:8" ht="21.75">
      <c r="C72" s="85">
        <v>77</v>
      </c>
      <c r="D72" s="62" t="e">
        <f>+Humanitis!#REF!</f>
        <v>#REF!</v>
      </c>
      <c r="E72" s="90" t="e">
        <f>+Humanitis!#REF!</f>
        <v>#REF!</v>
      </c>
      <c r="F72" s="118" t="s">
        <v>132</v>
      </c>
      <c r="G72" s="86" t="e">
        <f>+Humanitis!#REF!</f>
        <v>#REF!</v>
      </c>
      <c r="H72" s="87" t="e">
        <f>+Humanitis!#REF!</f>
        <v>#REF!</v>
      </c>
    </row>
    <row r="73" spans="3:8" ht="21.75">
      <c r="C73" s="85">
        <v>81</v>
      </c>
      <c r="D73" s="62" t="e">
        <f>+Humanitis!#REF!</f>
        <v>#REF!</v>
      </c>
      <c r="E73" s="90" t="e">
        <f>+Humanitis!#REF!</f>
        <v>#REF!</v>
      </c>
      <c r="F73" s="118" t="s">
        <v>132</v>
      </c>
      <c r="G73" s="86" t="e">
        <f>+Humanitis!#REF!</f>
        <v>#REF!</v>
      </c>
      <c r="H73" s="87" t="e">
        <f>+Humanitis!#REF!</f>
        <v>#REF!</v>
      </c>
    </row>
    <row r="74" spans="3:8" ht="21.75">
      <c r="C74" s="85">
        <v>82</v>
      </c>
      <c r="D74" s="62" t="e">
        <f>+Humanitis!#REF!</f>
        <v>#REF!</v>
      </c>
      <c r="E74" s="90" t="e">
        <f>+Humanitis!#REF!</f>
        <v>#REF!</v>
      </c>
      <c r="F74" s="118" t="s">
        <v>132</v>
      </c>
      <c r="G74" s="86" t="e">
        <f>+Humanitis!#REF!</f>
        <v>#REF!</v>
      </c>
      <c r="H74" s="87" t="e">
        <f>+Humanitis!#REF!</f>
        <v>#REF!</v>
      </c>
    </row>
    <row r="75" spans="3:8" ht="21.75">
      <c r="C75" s="85">
        <v>1</v>
      </c>
      <c r="D75" s="62" t="str">
        <f>+Humanitis!B12</f>
        <v>মোঃ তানবির</v>
      </c>
      <c r="E75" s="90">
        <f>+Humanitis!A12</f>
        <v>25</v>
      </c>
      <c r="F75" s="118" t="s">
        <v>132</v>
      </c>
      <c r="G75" s="86">
        <f>+Humanitis!BB12</f>
        <v>241</v>
      </c>
      <c r="H75" s="87" t="str">
        <f>+Humanitis!BD12</f>
        <v>Fail</v>
      </c>
    </row>
  </sheetData>
  <mergeCells count="1">
    <mergeCell ref="C3:H4"/>
  </mergeCells>
  <conditionalFormatting sqref="E6:E75">
    <cfRule type="containsText" dxfId="0" priority="1" operator="containsText" text="F">
      <formula>NOT(ISERROR(SEARCH("F",E6)))</formula>
    </cfRule>
  </conditionalFormatting>
  <pageMargins left="0.25" right="0.25" top="0.75" bottom="0.75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Science</vt:lpstr>
      <vt:lpstr>Humanitis</vt:lpstr>
      <vt:lpstr>Business</vt:lpstr>
      <vt:lpstr>V_SCience</vt:lpstr>
      <vt:lpstr>V_Hum</vt:lpstr>
      <vt:lpstr>V_Bus</vt:lpstr>
      <vt:lpstr>SC</vt:lpstr>
      <vt:lpstr>Sheet1</vt:lpstr>
      <vt:lpstr>Sheet2</vt:lpstr>
      <vt:lpstr>Business!Print_Area</vt:lpstr>
      <vt:lpstr>Humanitis!Print_Area</vt:lpstr>
      <vt:lpstr>SC!Print_Area</vt:lpstr>
      <vt:lpstr>Science!Print_Area</vt:lpstr>
      <vt:lpstr>Sheet2!Print_Area</vt:lpstr>
      <vt:lpstr>V_Bus!Print_Area</vt:lpstr>
      <vt:lpstr>V_Hum!Print_Area</vt:lpstr>
      <vt:lpstr>V_SCience!Print_Area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CBC</cp:lastModifiedBy>
  <cp:lastPrinted>2026-07-30T03:54:43Z</cp:lastPrinted>
  <dcterms:created xsi:type="dcterms:W3CDTF">2015-07-27T10:36:49Z</dcterms:created>
  <dcterms:modified xsi:type="dcterms:W3CDTF">2026-07-30T03:54:53Z</dcterms:modified>
</cp:coreProperties>
</file>